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A01FF03-F5C0-47A2-8AA9-A04FA353B86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WpsReserved_CellImgList" sheetId="4" state="veryHidden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8" i="1" l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16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C01C90DF56E4CC49F50E8420DCF7B18" descr="upload_post_object_v2_1567672261"/>
        <xdr:cNvPicPr/>
      </xdr:nvPicPr>
      <xdr:blipFill>
        <a:blip r:embed="rId1"/>
        <a:stretch>
          <a:fillRect/>
        </a:stretch>
      </xdr:blipFill>
      <xdr:spPr>
        <a:xfrm>
          <a:off x="0" y="0"/>
          <a:ext cx="3078480" cy="2202180"/>
        </a:xfrm>
        <a:prstGeom prst="rect">
          <a:avLst/>
        </a:prstGeom>
      </xdr:spPr>
    </xdr:pic>
  </etc:cellImage>
  <etc:cellImage>
    <xdr:pic>
      <xdr:nvPicPr>
        <xdr:cNvPr id="3" name="ID_4C30CD52080E4923A45C8562D80A3F5D" descr="upload_post_object_v2_1617076154"/>
        <xdr:cNvPicPr/>
      </xdr:nvPicPr>
      <xdr:blipFill>
        <a:blip r:embed="rId2"/>
        <a:stretch>
          <a:fillRect/>
        </a:stretch>
      </xdr:blipFill>
      <xdr:spPr>
        <a:xfrm>
          <a:off x="0" y="0"/>
          <a:ext cx="2979420" cy="1905000"/>
        </a:xfrm>
        <a:prstGeom prst="rect">
          <a:avLst/>
        </a:prstGeom>
      </xdr:spPr>
    </xdr:pic>
  </etc:cellImage>
  <etc:cellImage>
    <xdr:pic>
      <xdr:nvPicPr>
        <xdr:cNvPr id="4" name="ID_015D8D1111A94298BD77EA2AA9737B9A" descr="upload_post_object_v2_4039377653"/>
        <xdr:cNvPicPr/>
      </xdr:nvPicPr>
      <xdr:blipFill>
        <a:blip r:embed="rId3"/>
        <a:stretch>
          <a:fillRect/>
        </a:stretch>
      </xdr:blipFill>
      <xdr:spPr>
        <a:xfrm>
          <a:off x="0" y="0"/>
          <a:ext cx="2286000" cy="1767840"/>
        </a:xfrm>
        <a:prstGeom prst="rect">
          <a:avLst/>
        </a:prstGeom>
      </xdr:spPr>
    </xdr:pic>
  </etc:cellImage>
  <etc:cellImage>
    <xdr:pic>
      <xdr:nvPicPr>
        <xdr:cNvPr id="5" name="ID_700CB2E5DFF847CDB10EAEC43E3B2418" descr="upload_post_object_v2_3583451999"/>
        <xdr:cNvPicPr/>
      </xdr:nvPicPr>
      <xdr:blipFill>
        <a:blip r:embed="rId4"/>
        <a:stretch>
          <a:fillRect/>
        </a:stretch>
      </xdr:blipFill>
      <xdr:spPr>
        <a:xfrm>
          <a:off x="0" y="0"/>
          <a:ext cx="2392680" cy="1783080"/>
        </a:xfrm>
        <a:prstGeom prst="rect">
          <a:avLst/>
        </a:prstGeom>
      </xdr:spPr>
    </xdr:pic>
  </etc:cellImage>
  <etc:cellImage>
    <xdr:pic>
      <xdr:nvPicPr>
        <xdr:cNvPr id="6" name="ID_113880F1317C41F8B7561437B9B8B554" descr="upload_post_object_v2_241588773"/>
        <xdr:cNvPicPr/>
      </xdr:nvPicPr>
      <xdr:blipFill>
        <a:blip r:embed="rId5"/>
        <a:stretch>
          <a:fillRect/>
        </a:stretch>
      </xdr:blipFill>
      <xdr:spPr>
        <a:xfrm>
          <a:off x="0" y="0"/>
          <a:ext cx="3322320" cy="2758440"/>
        </a:xfrm>
        <a:prstGeom prst="rect">
          <a:avLst/>
        </a:prstGeom>
      </xdr:spPr>
    </xdr:pic>
  </etc:cellImage>
  <etc:cellImage>
    <xdr:pic>
      <xdr:nvPicPr>
        <xdr:cNvPr id="7" name="ID_F1DC9089A63D45999F0E99DDD2915581" descr="upload_post_object_v2_509121454"/>
        <xdr:cNvPicPr/>
      </xdr:nvPicPr>
      <xdr:blipFill>
        <a:blip r:embed="rId6"/>
        <a:stretch>
          <a:fillRect/>
        </a:stretch>
      </xdr:blipFill>
      <xdr:spPr>
        <a:xfrm>
          <a:off x="0" y="0"/>
          <a:ext cx="3558540" cy="2255520"/>
        </a:xfrm>
        <a:prstGeom prst="rect">
          <a:avLst/>
        </a:prstGeom>
      </xdr:spPr>
    </xdr:pic>
  </etc:cellImage>
  <etc:cellImage>
    <xdr:pic>
      <xdr:nvPicPr>
        <xdr:cNvPr id="8" name="ID_714A467151CC47C2AA15FAF619871FAF" descr="upload_post_object_v2_2746557506"/>
        <xdr:cNvPicPr/>
      </xdr:nvPicPr>
      <xdr:blipFill>
        <a:blip r:embed="rId7"/>
        <a:stretch>
          <a:fillRect/>
        </a:stretch>
      </xdr:blipFill>
      <xdr:spPr>
        <a:xfrm>
          <a:off x="0" y="0"/>
          <a:ext cx="3009900" cy="2659380"/>
        </a:xfrm>
        <a:prstGeom prst="rect">
          <a:avLst/>
        </a:prstGeom>
      </xdr:spPr>
    </xdr:pic>
  </etc:cellImage>
  <etc:cellImage>
    <xdr:pic>
      <xdr:nvPicPr>
        <xdr:cNvPr id="9" name="ID_9A6145B7416642F585C0637F5F26BE26" descr="upload_post_object_v2_3248060057"/>
        <xdr:cNvPicPr/>
      </xdr:nvPicPr>
      <xdr:blipFill>
        <a:blip r:embed="rId8"/>
        <a:stretch>
          <a:fillRect/>
        </a:stretch>
      </xdr:blipFill>
      <xdr:spPr>
        <a:xfrm>
          <a:off x="0" y="0"/>
          <a:ext cx="3169920" cy="2712720"/>
        </a:xfrm>
        <a:prstGeom prst="rect">
          <a:avLst/>
        </a:prstGeom>
      </xdr:spPr>
    </xdr:pic>
  </etc:cellImage>
  <etc:cellImage>
    <xdr:pic>
      <xdr:nvPicPr>
        <xdr:cNvPr id="10" name="ID_A1EA54E53BDF47898EAEE5C71AEDC980" descr="upload_post_object_v2_4061953852"/>
        <xdr:cNvPicPr/>
      </xdr:nvPicPr>
      <xdr:blipFill>
        <a:blip r:embed="rId9"/>
        <a:stretch>
          <a:fillRect/>
        </a:stretch>
      </xdr:blipFill>
      <xdr:spPr>
        <a:xfrm>
          <a:off x="0" y="0"/>
          <a:ext cx="3368040" cy="2628900"/>
        </a:xfrm>
        <a:prstGeom prst="rect">
          <a:avLst/>
        </a:prstGeom>
      </xdr:spPr>
    </xdr:pic>
  </etc:cellImage>
  <etc:cellImage>
    <xdr:pic>
      <xdr:nvPicPr>
        <xdr:cNvPr id="11" name="ID_8C51E50554494825BFC1180E2CD0FD1E" descr="upload_post_object_v2_1544283971"/>
        <xdr:cNvPicPr/>
      </xdr:nvPicPr>
      <xdr:blipFill>
        <a:blip r:embed="rId10"/>
        <a:stretch>
          <a:fillRect/>
        </a:stretch>
      </xdr:blipFill>
      <xdr:spPr>
        <a:xfrm>
          <a:off x="0" y="0"/>
          <a:ext cx="3558540" cy="1691640"/>
        </a:xfrm>
        <a:prstGeom prst="rect">
          <a:avLst/>
        </a:prstGeom>
      </xdr:spPr>
    </xdr:pic>
  </etc:cellImage>
  <etc:cellImage>
    <xdr:pic>
      <xdr:nvPicPr>
        <xdr:cNvPr id="12" name="ID_6937ED23F07448299678F2ECB44DD1D0" descr="upload_post_object_v2_2687915378"/>
        <xdr:cNvPicPr/>
      </xdr:nvPicPr>
      <xdr:blipFill>
        <a:blip r:embed="rId11"/>
        <a:stretch>
          <a:fillRect/>
        </a:stretch>
      </xdr:blipFill>
      <xdr:spPr>
        <a:xfrm>
          <a:off x="0" y="0"/>
          <a:ext cx="3512820" cy="1859280"/>
        </a:xfrm>
        <a:prstGeom prst="rect">
          <a:avLst/>
        </a:prstGeom>
      </xdr:spPr>
    </xdr:pic>
  </etc:cellImage>
  <etc:cellImage>
    <xdr:pic>
      <xdr:nvPicPr>
        <xdr:cNvPr id="13" name="ID_72526BBC0A794C6CB536BF8BB52694E5" descr="upload_post_object_v2_2762805823"/>
        <xdr:cNvPicPr/>
      </xdr:nvPicPr>
      <xdr:blipFill>
        <a:blip r:embed="rId12"/>
        <a:stretch>
          <a:fillRect/>
        </a:stretch>
      </xdr:blipFill>
      <xdr:spPr>
        <a:xfrm>
          <a:off x="0" y="0"/>
          <a:ext cx="3131820" cy="2164080"/>
        </a:xfrm>
        <a:prstGeom prst="rect">
          <a:avLst/>
        </a:prstGeom>
      </xdr:spPr>
    </xdr:pic>
  </etc:cellImage>
  <etc:cellImage>
    <xdr:pic>
      <xdr:nvPicPr>
        <xdr:cNvPr id="14" name="ID_B89199755C6C4B53AB6E0A6F9E8D3AD6" descr="upload_post_object_v2_1232544940"/>
        <xdr:cNvPicPr/>
      </xdr:nvPicPr>
      <xdr:blipFill>
        <a:blip r:embed="rId13"/>
        <a:stretch>
          <a:fillRect/>
        </a:stretch>
      </xdr:blipFill>
      <xdr:spPr>
        <a:xfrm>
          <a:off x="0" y="0"/>
          <a:ext cx="3581400" cy="1607820"/>
        </a:xfrm>
        <a:prstGeom prst="rect">
          <a:avLst/>
        </a:prstGeom>
      </xdr:spPr>
    </xdr:pic>
  </etc:cellImage>
  <etc:cellImage>
    <xdr:pic>
      <xdr:nvPicPr>
        <xdr:cNvPr id="15" name="ID_DBD0C49F333A43E49944A9D81736DC56" descr="upload_post_object_v2_121358224"/>
        <xdr:cNvPicPr/>
      </xdr:nvPicPr>
      <xdr:blipFill>
        <a:blip r:embed="rId14"/>
        <a:stretch>
          <a:fillRect/>
        </a:stretch>
      </xdr:blipFill>
      <xdr:spPr>
        <a:xfrm>
          <a:off x="0" y="0"/>
          <a:ext cx="2865120" cy="2773680"/>
        </a:xfrm>
        <a:prstGeom prst="rect">
          <a:avLst/>
        </a:prstGeom>
      </xdr:spPr>
    </xdr:pic>
  </etc:cellImage>
  <etc:cellImage>
    <xdr:pic>
      <xdr:nvPicPr>
        <xdr:cNvPr id="16" name="ID_C8338D453C894931A24085B2A5ADB77A" descr="upload_post_object_v2_2397195827"/>
        <xdr:cNvPicPr/>
      </xdr:nvPicPr>
      <xdr:blipFill>
        <a:blip r:embed="rId15"/>
        <a:stretch>
          <a:fillRect/>
        </a:stretch>
      </xdr:blipFill>
      <xdr:spPr>
        <a:xfrm>
          <a:off x="0" y="0"/>
          <a:ext cx="3368040" cy="3550920"/>
        </a:xfrm>
        <a:prstGeom prst="rect">
          <a:avLst/>
        </a:prstGeom>
      </xdr:spPr>
    </xdr:pic>
  </etc:cellImage>
  <etc:cellImage>
    <xdr:pic>
      <xdr:nvPicPr>
        <xdr:cNvPr id="17" name="ID_10D906F873C94F509BA70131459E9B01" descr="upload_post_object_v2_769769430"/>
        <xdr:cNvPicPr/>
      </xdr:nvPicPr>
      <xdr:blipFill>
        <a:blip r:embed="rId16"/>
        <a:stretch>
          <a:fillRect/>
        </a:stretch>
      </xdr:blipFill>
      <xdr:spPr>
        <a:xfrm>
          <a:off x="0" y="0"/>
          <a:ext cx="2522220" cy="4678680"/>
        </a:xfrm>
        <a:prstGeom prst="rect">
          <a:avLst/>
        </a:prstGeom>
      </xdr:spPr>
    </xdr:pic>
  </etc:cellImage>
  <etc:cellImage>
    <xdr:pic>
      <xdr:nvPicPr>
        <xdr:cNvPr id="18" name="ID_A0102FD3BB904D37AFEC6F2C5B57ED20" descr="upload_post_object_v2_3975550876"/>
        <xdr:cNvPicPr/>
      </xdr:nvPicPr>
      <xdr:blipFill>
        <a:blip r:embed="rId17"/>
        <a:stretch>
          <a:fillRect/>
        </a:stretch>
      </xdr:blipFill>
      <xdr:spPr>
        <a:xfrm>
          <a:off x="0" y="0"/>
          <a:ext cx="3505200" cy="2301240"/>
        </a:xfrm>
        <a:prstGeom prst="rect">
          <a:avLst/>
        </a:prstGeom>
      </xdr:spPr>
    </xdr:pic>
  </etc:cellImage>
  <etc:cellImage>
    <xdr:pic>
      <xdr:nvPicPr>
        <xdr:cNvPr id="19" name="ID_6327DB8550FB46239D7E5786C5224E2F" descr="upload_post_object_v2_2386137114"/>
        <xdr:cNvPicPr/>
      </xdr:nvPicPr>
      <xdr:blipFill>
        <a:blip r:embed="rId18"/>
        <a:stretch>
          <a:fillRect/>
        </a:stretch>
      </xdr:blipFill>
      <xdr:spPr>
        <a:xfrm>
          <a:off x="0" y="0"/>
          <a:ext cx="3733800" cy="1988820"/>
        </a:xfrm>
        <a:prstGeom prst="rect">
          <a:avLst/>
        </a:prstGeom>
      </xdr:spPr>
    </xdr:pic>
  </etc:cellImage>
  <etc:cellImage>
    <xdr:pic>
      <xdr:nvPicPr>
        <xdr:cNvPr id="20" name="ID_80603CC6F6044A839B610731CC13AA9B" descr="upload_post_object_v2_3014420407"/>
        <xdr:cNvPicPr/>
      </xdr:nvPicPr>
      <xdr:blipFill>
        <a:blip r:embed="rId19"/>
        <a:stretch>
          <a:fillRect/>
        </a:stretch>
      </xdr:blipFill>
      <xdr:spPr>
        <a:xfrm>
          <a:off x="0" y="0"/>
          <a:ext cx="2781300" cy="2141220"/>
        </a:xfrm>
        <a:prstGeom prst="rect">
          <a:avLst/>
        </a:prstGeom>
      </xdr:spPr>
    </xdr:pic>
  </etc:cellImage>
  <etc:cellImage>
    <xdr:pic>
      <xdr:nvPicPr>
        <xdr:cNvPr id="21" name="ID_2FE76A1CF831458DA3764EACC193C3CF" descr="upload_post_object_v2_4078447869"/>
        <xdr:cNvPicPr/>
      </xdr:nvPicPr>
      <xdr:blipFill>
        <a:blip r:embed="rId20"/>
        <a:stretch>
          <a:fillRect/>
        </a:stretch>
      </xdr:blipFill>
      <xdr:spPr>
        <a:xfrm>
          <a:off x="0" y="0"/>
          <a:ext cx="2895600" cy="4450080"/>
        </a:xfrm>
        <a:prstGeom prst="rect">
          <a:avLst/>
        </a:prstGeom>
      </xdr:spPr>
    </xdr:pic>
  </etc:cellImage>
  <etc:cellImage>
    <xdr:pic>
      <xdr:nvPicPr>
        <xdr:cNvPr id="22" name="ID_A30412A17EF64156B0F54236F7B5F783" descr="upload_post_object_v2_2267832628"/>
        <xdr:cNvPicPr/>
      </xdr:nvPicPr>
      <xdr:blipFill>
        <a:blip r:embed="rId21"/>
        <a:stretch>
          <a:fillRect/>
        </a:stretch>
      </xdr:blipFill>
      <xdr:spPr>
        <a:xfrm>
          <a:off x="0" y="0"/>
          <a:ext cx="3192780" cy="2019300"/>
        </a:xfrm>
        <a:prstGeom prst="rect">
          <a:avLst/>
        </a:prstGeom>
      </xdr:spPr>
    </xdr:pic>
  </etc:cellImage>
  <etc:cellImage>
    <xdr:pic>
      <xdr:nvPicPr>
        <xdr:cNvPr id="23" name="ID_37609B30A67E441C91D54662D7A7FFC3" descr="upload_post_object_v2_4074217462"/>
        <xdr:cNvPicPr/>
      </xdr:nvPicPr>
      <xdr:blipFill>
        <a:blip r:embed="rId22"/>
        <a:stretch>
          <a:fillRect/>
        </a:stretch>
      </xdr:blipFill>
      <xdr:spPr>
        <a:xfrm>
          <a:off x="0" y="0"/>
          <a:ext cx="3512820" cy="1684020"/>
        </a:xfrm>
        <a:prstGeom prst="rect">
          <a:avLst/>
        </a:prstGeom>
      </xdr:spPr>
    </xdr:pic>
  </etc:cellImage>
  <etc:cellImage>
    <xdr:pic>
      <xdr:nvPicPr>
        <xdr:cNvPr id="25" name="ID_5F7BE7CCB8E14C59840EDD8F8EA8BF67" descr="upload_post_object_v2_209193059"/>
        <xdr:cNvPicPr/>
      </xdr:nvPicPr>
      <xdr:blipFill>
        <a:blip r:embed="rId23"/>
        <a:stretch>
          <a:fillRect/>
        </a:stretch>
      </xdr:blipFill>
      <xdr:spPr>
        <a:xfrm>
          <a:off x="0" y="0"/>
          <a:ext cx="3535680" cy="1943100"/>
        </a:xfrm>
        <a:prstGeom prst="rect">
          <a:avLst/>
        </a:prstGeom>
      </xdr:spPr>
    </xdr:pic>
  </etc:cellImage>
  <etc:cellImage>
    <xdr:pic>
      <xdr:nvPicPr>
        <xdr:cNvPr id="26" name="ID_BC6D9EA0FEE0461B9ABA501049CE9069" descr="upload_post_object_v2_1652865187"/>
        <xdr:cNvPicPr/>
      </xdr:nvPicPr>
      <xdr:blipFill>
        <a:blip r:embed="rId24"/>
        <a:stretch>
          <a:fillRect/>
        </a:stretch>
      </xdr:blipFill>
      <xdr:spPr>
        <a:xfrm>
          <a:off x="0" y="0"/>
          <a:ext cx="3116580" cy="2369820"/>
        </a:xfrm>
        <a:prstGeom prst="rect">
          <a:avLst/>
        </a:prstGeom>
      </xdr:spPr>
    </xdr:pic>
  </etc:cellImage>
  <etc:cellImage>
    <xdr:pic>
      <xdr:nvPicPr>
        <xdr:cNvPr id="27" name="ID_952E863F9B974A5DADACE9C2C39B8384" descr="upload_post_object_v2_849525375"/>
        <xdr:cNvPicPr/>
      </xdr:nvPicPr>
      <xdr:blipFill>
        <a:blip r:embed="rId25"/>
        <a:stretch>
          <a:fillRect/>
        </a:stretch>
      </xdr:blipFill>
      <xdr:spPr>
        <a:xfrm>
          <a:off x="0" y="0"/>
          <a:ext cx="3749040" cy="1676400"/>
        </a:xfrm>
        <a:prstGeom prst="rect">
          <a:avLst/>
        </a:prstGeom>
      </xdr:spPr>
    </xdr:pic>
  </etc:cellImage>
  <etc:cellImage>
    <xdr:pic>
      <xdr:nvPicPr>
        <xdr:cNvPr id="28" name="ID_1DCA4FD7AC5B4407BFC73BBC8CE4C8EA" descr="upload_post_object_v2_2547936265"/>
        <xdr:cNvPicPr/>
      </xdr:nvPicPr>
      <xdr:blipFill>
        <a:blip r:embed="rId26"/>
        <a:stretch>
          <a:fillRect/>
        </a:stretch>
      </xdr:blipFill>
      <xdr:spPr>
        <a:xfrm>
          <a:off x="0" y="0"/>
          <a:ext cx="3238500" cy="2750820"/>
        </a:xfrm>
        <a:prstGeom prst="rect">
          <a:avLst/>
        </a:prstGeom>
      </xdr:spPr>
    </xdr:pic>
  </etc:cellImage>
  <etc:cellImage>
    <xdr:pic>
      <xdr:nvPicPr>
        <xdr:cNvPr id="29" name="ID_2DEDA4CA75BD4963B2A745CBD2D15051" descr="upload_post_object_v2_3160923717"/>
        <xdr:cNvPicPr/>
      </xdr:nvPicPr>
      <xdr:blipFill>
        <a:blip r:embed="rId27"/>
        <a:stretch>
          <a:fillRect/>
        </a:stretch>
      </xdr:blipFill>
      <xdr:spPr>
        <a:xfrm>
          <a:off x="0" y="0"/>
          <a:ext cx="3352800" cy="2446020"/>
        </a:xfrm>
        <a:prstGeom prst="rect">
          <a:avLst/>
        </a:prstGeom>
      </xdr:spPr>
    </xdr:pic>
  </etc:cellImage>
  <etc:cellImage>
    <xdr:pic>
      <xdr:nvPicPr>
        <xdr:cNvPr id="30" name="ID_02631C5F23964C818FF5C6135C90BA08" descr="upload_post_object_v2_2527405807"/>
        <xdr:cNvPicPr/>
      </xdr:nvPicPr>
      <xdr:blipFill>
        <a:blip r:embed="rId28"/>
        <a:stretch>
          <a:fillRect/>
        </a:stretch>
      </xdr:blipFill>
      <xdr:spPr>
        <a:xfrm>
          <a:off x="0" y="0"/>
          <a:ext cx="2819400" cy="2065020"/>
        </a:xfrm>
        <a:prstGeom prst="rect">
          <a:avLst/>
        </a:prstGeom>
      </xdr:spPr>
    </xdr:pic>
  </etc:cellImage>
  <etc:cellImage>
    <xdr:pic>
      <xdr:nvPicPr>
        <xdr:cNvPr id="31" name="ID_A434CDBE31454CC49D9BBC66C1397E9C" descr="upload_post_object_v2_3029143822"/>
        <xdr:cNvPicPr/>
      </xdr:nvPicPr>
      <xdr:blipFill>
        <a:blip r:embed="rId29"/>
        <a:stretch>
          <a:fillRect/>
        </a:stretch>
      </xdr:blipFill>
      <xdr:spPr>
        <a:xfrm>
          <a:off x="0" y="0"/>
          <a:ext cx="3398520" cy="1943100"/>
        </a:xfrm>
        <a:prstGeom prst="rect">
          <a:avLst/>
        </a:prstGeom>
      </xdr:spPr>
    </xdr:pic>
  </etc:cellImage>
  <etc:cellImage>
    <xdr:pic>
      <xdr:nvPicPr>
        <xdr:cNvPr id="32" name="ID_F4C9F9974C7C46CA96C324DDD2BFE25D" descr="upload_post_object_v2_3199183520"/>
        <xdr:cNvPicPr/>
      </xdr:nvPicPr>
      <xdr:blipFill>
        <a:blip r:embed="rId30"/>
        <a:stretch>
          <a:fillRect/>
        </a:stretch>
      </xdr:blipFill>
      <xdr:spPr>
        <a:xfrm>
          <a:off x="0" y="0"/>
          <a:ext cx="2788920" cy="1729740"/>
        </a:xfrm>
        <a:prstGeom prst="rect">
          <a:avLst/>
        </a:prstGeom>
      </xdr:spPr>
    </xdr:pic>
  </etc:cellImage>
  <etc:cellImage>
    <xdr:pic>
      <xdr:nvPicPr>
        <xdr:cNvPr id="33" name="ID_5FC7D27320B541A2818ADA0F47DA525A" descr="upload_post_object_v2_137187986"/>
        <xdr:cNvPicPr/>
      </xdr:nvPicPr>
      <xdr:blipFill>
        <a:blip r:embed="rId31"/>
        <a:stretch>
          <a:fillRect/>
        </a:stretch>
      </xdr:blipFill>
      <xdr:spPr>
        <a:xfrm>
          <a:off x="0" y="0"/>
          <a:ext cx="3855720" cy="2202180"/>
        </a:xfrm>
        <a:prstGeom prst="rect">
          <a:avLst/>
        </a:prstGeom>
      </xdr:spPr>
    </xdr:pic>
  </etc:cellImage>
  <etc:cellImage>
    <xdr:pic>
      <xdr:nvPicPr>
        <xdr:cNvPr id="34" name="ID_EB625FAA24CC454FA1F0C028C27013AA" descr="upload_post_object_v2_3383564406"/>
        <xdr:cNvPicPr/>
      </xdr:nvPicPr>
      <xdr:blipFill>
        <a:blip r:embed="rId32"/>
        <a:stretch>
          <a:fillRect/>
        </a:stretch>
      </xdr:blipFill>
      <xdr:spPr>
        <a:xfrm>
          <a:off x="0" y="0"/>
          <a:ext cx="2750820" cy="2103120"/>
        </a:xfrm>
        <a:prstGeom prst="rect">
          <a:avLst/>
        </a:prstGeom>
      </xdr:spPr>
    </xdr:pic>
  </etc:cellImage>
  <etc:cellImage>
    <xdr:pic>
      <xdr:nvPicPr>
        <xdr:cNvPr id="35" name="ID_D602CE8D1570491486D2A6D8200B3080" descr="upload_post_object_v2_2445718811"/>
        <xdr:cNvPicPr/>
      </xdr:nvPicPr>
      <xdr:blipFill>
        <a:blip r:embed="rId33"/>
        <a:stretch>
          <a:fillRect/>
        </a:stretch>
      </xdr:blipFill>
      <xdr:spPr>
        <a:xfrm>
          <a:off x="0" y="0"/>
          <a:ext cx="3345180" cy="2446020"/>
        </a:xfrm>
        <a:prstGeom prst="rect">
          <a:avLst/>
        </a:prstGeom>
      </xdr:spPr>
    </xdr:pic>
  </etc:cellImage>
  <etc:cellImage>
    <xdr:pic>
      <xdr:nvPicPr>
        <xdr:cNvPr id="36" name="ID_F63E63DFDAD94A36B520A8D2BCF92496" descr="upload_post_object_v2_942253181"/>
        <xdr:cNvPicPr/>
      </xdr:nvPicPr>
      <xdr:blipFill>
        <a:blip r:embed="rId34"/>
        <a:stretch>
          <a:fillRect/>
        </a:stretch>
      </xdr:blipFill>
      <xdr:spPr>
        <a:xfrm>
          <a:off x="0" y="0"/>
          <a:ext cx="3276600" cy="2682240"/>
        </a:xfrm>
        <a:prstGeom prst="rect">
          <a:avLst/>
        </a:prstGeom>
      </xdr:spPr>
    </xdr:pic>
  </etc:cellImage>
  <etc:cellImage>
    <xdr:pic>
      <xdr:nvPicPr>
        <xdr:cNvPr id="37" name="ID_34292070123742B48328D8BD038F6011" descr="upload_post_object_v2_2813565683"/>
        <xdr:cNvPicPr/>
      </xdr:nvPicPr>
      <xdr:blipFill>
        <a:blip r:embed="rId35"/>
        <a:stretch>
          <a:fillRect/>
        </a:stretch>
      </xdr:blipFill>
      <xdr:spPr>
        <a:xfrm>
          <a:off x="0" y="0"/>
          <a:ext cx="3733800" cy="1798320"/>
        </a:xfrm>
        <a:prstGeom prst="rect">
          <a:avLst/>
        </a:prstGeom>
      </xdr:spPr>
    </xdr:pic>
  </etc:cellImage>
  <etc:cellImage>
    <xdr:pic>
      <xdr:nvPicPr>
        <xdr:cNvPr id="38" name="ID_FBC854FA02894DC1B5CDD8F96E2BD7D7" descr="upload_post_object_v2_2391865018"/>
        <xdr:cNvPicPr/>
      </xdr:nvPicPr>
      <xdr:blipFill>
        <a:blip r:embed="rId36"/>
        <a:stretch>
          <a:fillRect/>
        </a:stretch>
      </xdr:blipFill>
      <xdr:spPr>
        <a:xfrm>
          <a:off x="0" y="0"/>
          <a:ext cx="3429000" cy="1569720"/>
        </a:xfrm>
        <a:prstGeom prst="rect">
          <a:avLst/>
        </a:prstGeom>
      </xdr:spPr>
    </xdr:pic>
  </etc:cellImage>
  <etc:cellImage>
    <xdr:pic>
      <xdr:nvPicPr>
        <xdr:cNvPr id="39" name="ID_56A9C6802CB64D2E8B8AF3FC841D71E6" descr="upload_post_object_v2_3874070865"/>
        <xdr:cNvPicPr/>
      </xdr:nvPicPr>
      <xdr:blipFill>
        <a:blip r:embed="rId37"/>
        <a:stretch>
          <a:fillRect/>
        </a:stretch>
      </xdr:blipFill>
      <xdr:spPr>
        <a:xfrm>
          <a:off x="0" y="0"/>
          <a:ext cx="2948940" cy="3055620"/>
        </a:xfrm>
        <a:prstGeom prst="rect">
          <a:avLst/>
        </a:prstGeom>
      </xdr:spPr>
    </xdr:pic>
  </etc:cellImage>
  <etc:cellImage>
    <xdr:pic>
      <xdr:nvPicPr>
        <xdr:cNvPr id="40" name="ID_811E9C0B2FC74608B4D3EF63E1F4C9E3" descr="upload_post_object_v2_2704555427"/>
        <xdr:cNvPicPr/>
      </xdr:nvPicPr>
      <xdr:blipFill>
        <a:blip r:embed="rId38"/>
        <a:stretch>
          <a:fillRect/>
        </a:stretch>
      </xdr:blipFill>
      <xdr:spPr>
        <a:xfrm>
          <a:off x="0" y="0"/>
          <a:ext cx="3665220" cy="1333500"/>
        </a:xfrm>
        <a:prstGeom prst="rect">
          <a:avLst/>
        </a:prstGeom>
      </xdr:spPr>
    </xdr:pic>
  </etc:cellImage>
  <etc:cellImage>
    <xdr:pic>
      <xdr:nvPicPr>
        <xdr:cNvPr id="41" name="ID_FEF211385F00436993E67E45DF0D153C" descr="upload_post_object_v2_3679423653"/>
        <xdr:cNvPicPr/>
      </xdr:nvPicPr>
      <xdr:blipFill>
        <a:blip r:embed="rId39"/>
        <a:stretch>
          <a:fillRect/>
        </a:stretch>
      </xdr:blipFill>
      <xdr:spPr>
        <a:xfrm>
          <a:off x="0" y="0"/>
          <a:ext cx="3749040" cy="1920240"/>
        </a:xfrm>
        <a:prstGeom prst="rect">
          <a:avLst/>
        </a:prstGeom>
      </xdr:spPr>
    </xdr:pic>
  </etc:cellImage>
  <etc:cellImage>
    <xdr:pic>
      <xdr:nvPicPr>
        <xdr:cNvPr id="42" name="ID_229BA515720041E4BD1A9B56CA8808EE" descr="upload_post_object_v2_1564212004"/>
        <xdr:cNvPicPr/>
      </xdr:nvPicPr>
      <xdr:blipFill>
        <a:blip r:embed="rId40"/>
        <a:stretch>
          <a:fillRect/>
        </a:stretch>
      </xdr:blipFill>
      <xdr:spPr>
        <a:xfrm>
          <a:off x="0" y="0"/>
          <a:ext cx="3238500" cy="2255520"/>
        </a:xfrm>
        <a:prstGeom prst="rect">
          <a:avLst/>
        </a:prstGeom>
      </xdr:spPr>
    </xdr:pic>
  </etc:cellImage>
  <etc:cellImage>
    <xdr:pic>
      <xdr:nvPicPr>
        <xdr:cNvPr id="43" name="ID_8A18A0C087D040C7978348380AC873A9" descr="upload_post_object_v2_2611455068"/>
        <xdr:cNvPicPr/>
      </xdr:nvPicPr>
      <xdr:blipFill>
        <a:blip r:embed="rId41"/>
        <a:stretch>
          <a:fillRect/>
        </a:stretch>
      </xdr:blipFill>
      <xdr:spPr>
        <a:xfrm>
          <a:off x="0" y="0"/>
          <a:ext cx="3657600" cy="1417320"/>
        </a:xfrm>
        <a:prstGeom prst="rect">
          <a:avLst/>
        </a:prstGeom>
      </xdr:spPr>
    </xdr:pic>
  </etc:cellImage>
  <etc:cellImage>
    <xdr:pic>
      <xdr:nvPicPr>
        <xdr:cNvPr id="44" name="ID_457F3A2116C243F7957EF648A6245054" descr="upload_post_object_v2_1450638914"/>
        <xdr:cNvPicPr/>
      </xdr:nvPicPr>
      <xdr:blipFill>
        <a:blip r:embed="rId42"/>
        <a:stretch>
          <a:fillRect/>
        </a:stretch>
      </xdr:blipFill>
      <xdr:spPr>
        <a:xfrm>
          <a:off x="0" y="0"/>
          <a:ext cx="3246120" cy="1981200"/>
        </a:xfrm>
        <a:prstGeom prst="rect">
          <a:avLst/>
        </a:prstGeom>
      </xdr:spPr>
    </xdr:pic>
  </etc:cellImage>
  <etc:cellImage>
    <xdr:pic>
      <xdr:nvPicPr>
        <xdr:cNvPr id="45" name="ID_0E3715E27E144A009BAF598122001C71" descr="upload_post_object_v2_350709903"/>
        <xdr:cNvPicPr/>
      </xdr:nvPicPr>
      <xdr:blipFill>
        <a:blip r:embed="rId43"/>
        <a:stretch>
          <a:fillRect/>
        </a:stretch>
      </xdr:blipFill>
      <xdr:spPr>
        <a:xfrm>
          <a:off x="0" y="0"/>
          <a:ext cx="3810000" cy="1531620"/>
        </a:xfrm>
        <a:prstGeom prst="rect">
          <a:avLst/>
        </a:prstGeom>
      </xdr:spPr>
    </xdr:pic>
  </etc:cellImage>
  <etc:cellImage>
    <xdr:pic>
      <xdr:nvPicPr>
        <xdr:cNvPr id="46" name="ID_0EC22614A6074C4CADCC4E11CAD9CB3A" descr="upload_post_object_v2_1388417917"/>
        <xdr:cNvPicPr/>
      </xdr:nvPicPr>
      <xdr:blipFill>
        <a:blip r:embed="rId44"/>
        <a:stretch>
          <a:fillRect/>
        </a:stretch>
      </xdr:blipFill>
      <xdr:spPr>
        <a:xfrm>
          <a:off x="0" y="0"/>
          <a:ext cx="3276600" cy="1744980"/>
        </a:xfrm>
        <a:prstGeom prst="rect">
          <a:avLst/>
        </a:prstGeom>
      </xdr:spPr>
    </xdr:pic>
  </etc:cellImage>
  <etc:cellImage>
    <xdr:pic>
      <xdr:nvPicPr>
        <xdr:cNvPr id="47" name="ID_6BBE2C1FE0D342A4B2F0B475B330EB0D" descr="upload_post_object_v2_3355962584"/>
        <xdr:cNvPicPr/>
      </xdr:nvPicPr>
      <xdr:blipFill>
        <a:blip r:embed="rId45"/>
        <a:stretch>
          <a:fillRect/>
        </a:stretch>
      </xdr:blipFill>
      <xdr:spPr>
        <a:xfrm>
          <a:off x="0" y="0"/>
          <a:ext cx="3009900" cy="2758440"/>
        </a:xfrm>
        <a:prstGeom prst="rect">
          <a:avLst/>
        </a:prstGeom>
      </xdr:spPr>
    </xdr:pic>
  </etc:cellImage>
  <etc:cellImage>
    <xdr:pic>
      <xdr:nvPicPr>
        <xdr:cNvPr id="48" name="ID_379578109B354F2588F5C385E2722A73" descr="upload_post_object_v2_312723689"/>
        <xdr:cNvPicPr/>
      </xdr:nvPicPr>
      <xdr:blipFill>
        <a:blip r:embed="rId46"/>
        <a:stretch>
          <a:fillRect/>
        </a:stretch>
      </xdr:blipFill>
      <xdr:spPr>
        <a:xfrm>
          <a:off x="0" y="0"/>
          <a:ext cx="2910840" cy="2560320"/>
        </a:xfrm>
        <a:prstGeom prst="rect">
          <a:avLst/>
        </a:prstGeom>
      </xdr:spPr>
    </xdr:pic>
  </etc:cellImage>
  <etc:cellImage>
    <xdr:pic>
      <xdr:nvPicPr>
        <xdr:cNvPr id="49" name="ID_BE167C754545402394DCD2B1C008F3CA" descr="upload_post_object_v2_4005975720"/>
        <xdr:cNvPicPr/>
      </xdr:nvPicPr>
      <xdr:blipFill>
        <a:blip r:embed="rId47"/>
        <a:stretch>
          <a:fillRect/>
        </a:stretch>
      </xdr:blipFill>
      <xdr:spPr>
        <a:xfrm>
          <a:off x="0" y="0"/>
          <a:ext cx="3322320" cy="1463040"/>
        </a:xfrm>
        <a:prstGeom prst="rect">
          <a:avLst/>
        </a:prstGeom>
      </xdr:spPr>
    </xdr:pic>
  </etc:cellImage>
  <etc:cellImage>
    <xdr:pic>
      <xdr:nvPicPr>
        <xdr:cNvPr id="50" name="ID_8F294D1DFA484D3EAAF4EDA97CDACE91" descr="upload_post_object_v2_4246058680"/>
        <xdr:cNvPicPr/>
      </xdr:nvPicPr>
      <xdr:blipFill>
        <a:blip r:embed="rId48"/>
        <a:stretch>
          <a:fillRect/>
        </a:stretch>
      </xdr:blipFill>
      <xdr:spPr>
        <a:xfrm>
          <a:off x="0" y="0"/>
          <a:ext cx="2773680" cy="2438400"/>
        </a:xfrm>
        <a:prstGeom prst="rect">
          <a:avLst/>
        </a:prstGeom>
      </xdr:spPr>
    </xdr:pic>
  </etc:cellImage>
  <etc:cellImage>
    <xdr:pic>
      <xdr:nvPicPr>
        <xdr:cNvPr id="51" name="ID_41883565A6044F10AF997A0DA5886740" descr="upload_post_object_v2_3290713151"/>
        <xdr:cNvPicPr/>
      </xdr:nvPicPr>
      <xdr:blipFill>
        <a:blip r:embed="rId49"/>
        <a:stretch>
          <a:fillRect/>
        </a:stretch>
      </xdr:blipFill>
      <xdr:spPr>
        <a:xfrm>
          <a:off x="0" y="0"/>
          <a:ext cx="3154680" cy="1211580"/>
        </a:xfrm>
        <a:prstGeom prst="rect">
          <a:avLst/>
        </a:prstGeom>
      </xdr:spPr>
    </xdr:pic>
  </etc:cellImage>
  <etc:cellImage>
    <xdr:pic>
      <xdr:nvPicPr>
        <xdr:cNvPr id="52" name="ID_8386E0680B8F45348B71A116E30BB82A" descr="upload_post_object_v2_2853350381"/>
        <xdr:cNvPicPr/>
      </xdr:nvPicPr>
      <xdr:blipFill>
        <a:blip r:embed="rId50"/>
        <a:stretch>
          <a:fillRect/>
        </a:stretch>
      </xdr:blipFill>
      <xdr:spPr>
        <a:xfrm>
          <a:off x="0" y="0"/>
          <a:ext cx="3025140" cy="2369820"/>
        </a:xfrm>
        <a:prstGeom prst="rect">
          <a:avLst/>
        </a:prstGeom>
      </xdr:spPr>
    </xdr:pic>
  </etc:cellImage>
  <etc:cellImage>
    <xdr:pic>
      <xdr:nvPicPr>
        <xdr:cNvPr id="53" name="ID_09667E2EBCED461297E9DA7E85BE7676" descr="upload_post_object_v2_213279104"/>
        <xdr:cNvPicPr/>
      </xdr:nvPicPr>
      <xdr:blipFill>
        <a:blip r:embed="rId51"/>
        <a:stretch>
          <a:fillRect/>
        </a:stretch>
      </xdr:blipFill>
      <xdr:spPr>
        <a:xfrm>
          <a:off x="0" y="0"/>
          <a:ext cx="3817620" cy="2476500"/>
        </a:xfrm>
        <a:prstGeom prst="rect">
          <a:avLst/>
        </a:prstGeom>
      </xdr:spPr>
    </xdr:pic>
  </etc:cellImage>
  <etc:cellImage>
    <xdr:pic>
      <xdr:nvPicPr>
        <xdr:cNvPr id="54" name="ID_D93F91C37FD645929594C35DEA571971" descr="upload_post_object_v2_3674629705"/>
        <xdr:cNvPicPr/>
      </xdr:nvPicPr>
      <xdr:blipFill>
        <a:blip r:embed="rId52"/>
        <a:stretch>
          <a:fillRect/>
        </a:stretch>
      </xdr:blipFill>
      <xdr:spPr>
        <a:xfrm>
          <a:off x="0" y="0"/>
          <a:ext cx="3307080" cy="1249680"/>
        </a:xfrm>
        <a:prstGeom prst="rect">
          <a:avLst/>
        </a:prstGeom>
      </xdr:spPr>
    </xdr:pic>
  </etc:cellImage>
  <etc:cellImage>
    <xdr:pic>
      <xdr:nvPicPr>
        <xdr:cNvPr id="55" name="ID_4D2CB69FCF1F452790D8EEDEF53DC5DE" descr="upload_post_object_v2_3383480790"/>
        <xdr:cNvPicPr/>
      </xdr:nvPicPr>
      <xdr:blipFill>
        <a:blip r:embed="rId53"/>
        <a:stretch>
          <a:fillRect/>
        </a:stretch>
      </xdr:blipFill>
      <xdr:spPr>
        <a:xfrm>
          <a:off x="0" y="0"/>
          <a:ext cx="3329940" cy="2362200"/>
        </a:xfrm>
        <a:prstGeom prst="rect">
          <a:avLst/>
        </a:prstGeom>
      </xdr:spPr>
    </xdr:pic>
  </etc:cellImage>
  <etc:cellImage>
    <xdr:pic>
      <xdr:nvPicPr>
        <xdr:cNvPr id="56" name="ID_9606C611E48A40C0AFD8AC2B4E02F5E1" descr="upload_post_object_v2_1698842202"/>
        <xdr:cNvPicPr/>
      </xdr:nvPicPr>
      <xdr:blipFill>
        <a:blip r:embed="rId54"/>
        <a:stretch>
          <a:fillRect/>
        </a:stretch>
      </xdr:blipFill>
      <xdr:spPr>
        <a:xfrm>
          <a:off x="0" y="0"/>
          <a:ext cx="2895600" cy="2278380"/>
        </a:xfrm>
        <a:prstGeom prst="rect">
          <a:avLst/>
        </a:prstGeom>
      </xdr:spPr>
    </xdr:pic>
  </etc:cellImage>
  <etc:cellImage>
    <xdr:pic>
      <xdr:nvPicPr>
        <xdr:cNvPr id="57" name="ID_8F62C0DDC38E477FB1125416EC11ED24" descr="upload_post_object_v2_1363878259"/>
        <xdr:cNvPicPr/>
      </xdr:nvPicPr>
      <xdr:blipFill>
        <a:blip r:embed="rId55"/>
        <a:stretch>
          <a:fillRect/>
        </a:stretch>
      </xdr:blipFill>
      <xdr:spPr>
        <a:xfrm>
          <a:off x="0" y="0"/>
          <a:ext cx="3291840" cy="2247900"/>
        </a:xfrm>
        <a:prstGeom prst="rect">
          <a:avLst/>
        </a:prstGeom>
      </xdr:spPr>
    </xdr:pic>
  </etc:cellImage>
  <etc:cellImage>
    <xdr:pic>
      <xdr:nvPicPr>
        <xdr:cNvPr id="58" name="ID_E2CF924D7C344F1AA78C565167AC409B" descr="upload_post_object_v2_1340937040"/>
        <xdr:cNvPicPr/>
      </xdr:nvPicPr>
      <xdr:blipFill>
        <a:blip r:embed="rId56"/>
        <a:stretch>
          <a:fillRect/>
        </a:stretch>
      </xdr:blipFill>
      <xdr:spPr>
        <a:xfrm>
          <a:off x="0" y="0"/>
          <a:ext cx="3246120" cy="2712720"/>
        </a:xfrm>
        <a:prstGeom prst="rect">
          <a:avLst/>
        </a:prstGeom>
      </xdr:spPr>
    </xdr:pic>
  </etc:cellImage>
  <etc:cellImage>
    <xdr:pic>
      <xdr:nvPicPr>
        <xdr:cNvPr id="59" name="ID_6C0169F163B1469398523C5CF1ABF44B" descr="upload_post_object_v2_2818001936"/>
        <xdr:cNvPicPr/>
      </xdr:nvPicPr>
      <xdr:blipFill>
        <a:blip r:embed="rId57"/>
        <a:stretch>
          <a:fillRect/>
        </a:stretch>
      </xdr:blipFill>
      <xdr:spPr>
        <a:xfrm>
          <a:off x="0" y="0"/>
          <a:ext cx="3192780" cy="2377440"/>
        </a:xfrm>
        <a:prstGeom prst="rect">
          <a:avLst/>
        </a:prstGeom>
      </xdr:spPr>
    </xdr:pic>
  </etc:cellImage>
  <etc:cellImage>
    <xdr:pic>
      <xdr:nvPicPr>
        <xdr:cNvPr id="60" name="ID_F6DFDD707E114E4A8B966F05AEBE8B6F" descr="upload_post_object_v2_2337454964"/>
        <xdr:cNvPicPr/>
      </xdr:nvPicPr>
      <xdr:blipFill>
        <a:blip r:embed="rId58"/>
        <a:stretch>
          <a:fillRect/>
        </a:stretch>
      </xdr:blipFill>
      <xdr:spPr>
        <a:xfrm>
          <a:off x="0" y="0"/>
          <a:ext cx="2796540" cy="2217420"/>
        </a:xfrm>
        <a:prstGeom prst="rect">
          <a:avLst/>
        </a:prstGeom>
      </xdr:spPr>
    </xdr:pic>
  </etc:cellImage>
  <etc:cellImage>
    <xdr:pic>
      <xdr:nvPicPr>
        <xdr:cNvPr id="61" name="ID_7CF02BF96C264302BE6630DF3D6ABB5A" descr="upload_post_object_v2_1174253350"/>
        <xdr:cNvPicPr/>
      </xdr:nvPicPr>
      <xdr:blipFill>
        <a:blip r:embed="rId59"/>
        <a:stretch>
          <a:fillRect/>
        </a:stretch>
      </xdr:blipFill>
      <xdr:spPr>
        <a:xfrm>
          <a:off x="0" y="0"/>
          <a:ext cx="2697480" cy="2179320"/>
        </a:xfrm>
        <a:prstGeom prst="rect">
          <a:avLst/>
        </a:prstGeom>
      </xdr:spPr>
    </xdr:pic>
  </etc:cellImage>
  <etc:cellImage>
    <xdr:pic>
      <xdr:nvPicPr>
        <xdr:cNvPr id="62" name="ID_D4810254A6B446538544FC0EF1C36040" descr="upload_post_object_v2_484795857"/>
        <xdr:cNvPicPr/>
      </xdr:nvPicPr>
      <xdr:blipFill>
        <a:blip r:embed="rId60"/>
        <a:stretch>
          <a:fillRect/>
        </a:stretch>
      </xdr:blipFill>
      <xdr:spPr>
        <a:xfrm>
          <a:off x="0" y="0"/>
          <a:ext cx="3345180" cy="2811780"/>
        </a:xfrm>
        <a:prstGeom prst="rect">
          <a:avLst/>
        </a:prstGeom>
      </xdr:spPr>
    </xdr:pic>
  </etc:cellImage>
  <etc:cellImage>
    <xdr:pic>
      <xdr:nvPicPr>
        <xdr:cNvPr id="63" name="ID_48D7CA6F2BE4474196C60DE965125F08" descr="upload_post_object_v2_3925444661"/>
        <xdr:cNvPicPr/>
      </xdr:nvPicPr>
      <xdr:blipFill>
        <a:blip r:embed="rId61"/>
        <a:stretch>
          <a:fillRect/>
        </a:stretch>
      </xdr:blipFill>
      <xdr:spPr>
        <a:xfrm>
          <a:off x="0" y="0"/>
          <a:ext cx="3139440" cy="2362200"/>
        </a:xfrm>
        <a:prstGeom prst="rect">
          <a:avLst/>
        </a:prstGeom>
      </xdr:spPr>
    </xdr:pic>
  </etc:cellImage>
  <etc:cellImage>
    <xdr:pic>
      <xdr:nvPicPr>
        <xdr:cNvPr id="64" name="ID_79C4D3834F6F441DAB95FB79B6BA488A" descr="upload_post_object_v2_2759419243"/>
        <xdr:cNvPicPr/>
      </xdr:nvPicPr>
      <xdr:blipFill>
        <a:blip r:embed="rId62"/>
        <a:stretch>
          <a:fillRect/>
        </a:stretch>
      </xdr:blipFill>
      <xdr:spPr>
        <a:xfrm>
          <a:off x="0" y="0"/>
          <a:ext cx="3878580" cy="2087880"/>
        </a:xfrm>
        <a:prstGeom prst="rect">
          <a:avLst/>
        </a:prstGeom>
      </xdr:spPr>
    </xdr:pic>
  </etc:cellImage>
  <etc:cellImage>
    <xdr:pic>
      <xdr:nvPicPr>
        <xdr:cNvPr id="66" name="ID_F3D2C75D3D644F3D8FD43ECD48E88DBC" descr="upload_post_object_v2_1159516334"/>
        <xdr:cNvPicPr/>
      </xdr:nvPicPr>
      <xdr:blipFill>
        <a:blip r:embed="rId63"/>
        <a:stretch>
          <a:fillRect/>
        </a:stretch>
      </xdr:blipFill>
      <xdr:spPr>
        <a:xfrm>
          <a:off x="0" y="0"/>
          <a:ext cx="3101340" cy="2514600"/>
        </a:xfrm>
        <a:prstGeom prst="rect">
          <a:avLst/>
        </a:prstGeom>
      </xdr:spPr>
    </xdr:pic>
  </etc:cellImage>
  <etc:cellImage>
    <xdr:pic>
      <xdr:nvPicPr>
        <xdr:cNvPr id="67" name="ID_69DB01C1429242C5AE7D50B4C790FEFE" descr="upload_post_object_v2_3999108529"/>
        <xdr:cNvPicPr/>
      </xdr:nvPicPr>
      <xdr:blipFill>
        <a:blip r:embed="rId64"/>
        <a:stretch>
          <a:fillRect/>
        </a:stretch>
      </xdr:blipFill>
      <xdr:spPr>
        <a:xfrm>
          <a:off x="0" y="0"/>
          <a:ext cx="3703320" cy="2179320"/>
        </a:xfrm>
        <a:prstGeom prst="rect">
          <a:avLst/>
        </a:prstGeom>
      </xdr:spPr>
    </xdr:pic>
  </etc:cellImage>
  <etc:cellImage>
    <xdr:pic>
      <xdr:nvPicPr>
        <xdr:cNvPr id="68" name="ID_C513316454554FA5880D5E9A6DF47327" descr="upload_post_object_v2_3871890776"/>
        <xdr:cNvPicPr/>
      </xdr:nvPicPr>
      <xdr:blipFill>
        <a:blip r:embed="rId65"/>
        <a:stretch>
          <a:fillRect/>
        </a:stretch>
      </xdr:blipFill>
      <xdr:spPr>
        <a:xfrm>
          <a:off x="0" y="0"/>
          <a:ext cx="3787140" cy="2301240"/>
        </a:xfrm>
        <a:prstGeom prst="rect">
          <a:avLst/>
        </a:prstGeom>
      </xdr:spPr>
    </xdr:pic>
  </etc:cellImage>
  <etc:cellImage>
    <xdr:pic>
      <xdr:nvPicPr>
        <xdr:cNvPr id="69" name="ID_85CE34307E504AABB47E32B9E07BF02B" descr="upload_post_object_v2_1661689232"/>
        <xdr:cNvPicPr/>
      </xdr:nvPicPr>
      <xdr:blipFill>
        <a:blip r:embed="rId66"/>
        <a:stretch>
          <a:fillRect/>
        </a:stretch>
      </xdr:blipFill>
      <xdr:spPr>
        <a:xfrm>
          <a:off x="0" y="0"/>
          <a:ext cx="3352800" cy="2141220"/>
        </a:xfrm>
        <a:prstGeom prst="rect">
          <a:avLst/>
        </a:prstGeom>
      </xdr:spPr>
    </xdr:pic>
  </etc:cellImage>
  <etc:cellImage>
    <xdr:pic>
      <xdr:nvPicPr>
        <xdr:cNvPr id="70" name="ID_A44EC4755326431891965C91945E8927" descr="upload_post_object_v2_4180744562"/>
        <xdr:cNvPicPr/>
      </xdr:nvPicPr>
      <xdr:blipFill>
        <a:blip r:embed="rId67"/>
        <a:stretch>
          <a:fillRect/>
        </a:stretch>
      </xdr:blipFill>
      <xdr:spPr>
        <a:xfrm>
          <a:off x="0" y="0"/>
          <a:ext cx="3840480" cy="1722120"/>
        </a:xfrm>
        <a:prstGeom prst="rect">
          <a:avLst/>
        </a:prstGeom>
      </xdr:spPr>
    </xdr:pic>
  </etc:cellImage>
  <etc:cellImage>
    <xdr:pic>
      <xdr:nvPicPr>
        <xdr:cNvPr id="71" name="ID_C674D86FC665418F811E65E0698B458E" descr="upload_post_object_v2_2681927022"/>
        <xdr:cNvPicPr/>
      </xdr:nvPicPr>
      <xdr:blipFill>
        <a:blip r:embed="rId68"/>
        <a:stretch>
          <a:fillRect/>
        </a:stretch>
      </xdr:blipFill>
      <xdr:spPr>
        <a:xfrm>
          <a:off x="0" y="0"/>
          <a:ext cx="3474720" cy="1706880"/>
        </a:xfrm>
        <a:prstGeom prst="rect">
          <a:avLst/>
        </a:prstGeom>
      </xdr:spPr>
    </xdr:pic>
  </etc:cellImage>
  <etc:cellImage>
    <xdr:pic>
      <xdr:nvPicPr>
        <xdr:cNvPr id="72" name="ID_E33670F98F8F44F88755264C87FFD076" descr="upload_post_object_v2_2356931491"/>
        <xdr:cNvPicPr/>
      </xdr:nvPicPr>
      <xdr:blipFill>
        <a:blip r:embed="rId69"/>
        <a:stretch>
          <a:fillRect/>
        </a:stretch>
      </xdr:blipFill>
      <xdr:spPr>
        <a:xfrm>
          <a:off x="0" y="0"/>
          <a:ext cx="3779520" cy="1988820"/>
        </a:xfrm>
        <a:prstGeom prst="rect">
          <a:avLst/>
        </a:prstGeom>
      </xdr:spPr>
    </xdr:pic>
  </etc:cellImage>
  <etc:cellImage>
    <xdr:pic>
      <xdr:nvPicPr>
        <xdr:cNvPr id="73" name="ID_205B9B33320D4E92A450E2BF4A313924" descr="upload_post_object_v2_2226955966"/>
        <xdr:cNvPicPr/>
      </xdr:nvPicPr>
      <xdr:blipFill>
        <a:blip r:embed="rId70"/>
        <a:stretch>
          <a:fillRect/>
        </a:stretch>
      </xdr:blipFill>
      <xdr:spPr>
        <a:xfrm>
          <a:off x="0" y="0"/>
          <a:ext cx="3177540" cy="1630680"/>
        </a:xfrm>
        <a:prstGeom prst="rect">
          <a:avLst/>
        </a:prstGeom>
      </xdr:spPr>
    </xdr:pic>
  </etc:cellImage>
  <etc:cellImage>
    <xdr:pic>
      <xdr:nvPicPr>
        <xdr:cNvPr id="74" name="ID_A417C4A98CB44643B3620F9B08CCAF11" descr="upload_post_object_v2_2828011419"/>
        <xdr:cNvPicPr/>
      </xdr:nvPicPr>
      <xdr:blipFill>
        <a:blip r:embed="rId71"/>
        <a:stretch>
          <a:fillRect/>
        </a:stretch>
      </xdr:blipFill>
      <xdr:spPr>
        <a:xfrm>
          <a:off x="0" y="0"/>
          <a:ext cx="3695700" cy="2430780"/>
        </a:xfrm>
        <a:prstGeom prst="rect">
          <a:avLst/>
        </a:prstGeom>
      </xdr:spPr>
    </xdr:pic>
  </etc:cellImage>
  <etc:cellImage>
    <xdr:pic>
      <xdr:nvPicPr>
        <xdr:cNvPr id="75" name="ID_76FE1CC843124BB28BEBB37354EE3776" descr="upload_post_object_v2_1329341344"/>
        <xdr:cNvPicPr/>
      </xdr:nvPicPr>
      <xdr:blipFill>
        <a:blip r:embed="rId72"/>
        <a:stretch>
          <a:fillRect/>
        </a:stretch>
      </xdr:blipFill>
      <xdr:spPr>
        <a:xfrm>
          <a:off x="0" y="0"/>
          <a:ext cx="1958340" cy="1866900"/>
        </a:xfrm>
        <a:prstGeom prst="rect">
          <a:avLst/>
        </a:prstGeom>
      </xdr:spPr>
    </xdr:pic>
  </etc:cellImage>
  <etc:cellImage>
    <xdr:pic>
      <xdr:nvPicPr>
        <xdr:cNvPr id="76" name="ID_6207B15C5D6049ECADE6FEDC976EE51A" descr="upload_post_object_v2_531668132"/>
        <xdr:cNvPicPr/>
      </xdr:nvPicPr>
      <xdr:blipFill>
        <a:blip r:embed="rId73"/>
        <a:stretch>
          <a:fillRect/>
        </a:stretch>
      </xdr:blipFill>
      <xdr:spPr>
        <a:xfrm>
          <a:off x="0" y="0"/>
          <a:ext cx="2910840" cy="2202180"/>
        </a:xfrm>
        <a:prstGeom prst="rect">
          <a:avLst/>
        </a:prstGeom>
      </xdr:spPr>
    </xdr:pic>
  </etc:cellImage>
  <etc:cellImage>
    <xdr:pic>
      <xdr:nvPicPr>
        <xdr:cNvPr id="77" name="ID_C556A131DC8047FAA9D74C36F7989F0E" descr="upload_post_object_v2_3463726026"/>
        <xdr:cNvPicPr/>
      </xdr:nvPicPr>
      <xdr:blipFill>
        <a:blip r:embed="rId74"/>
        <a:stretch>
          <a:fillRect/>
        </a:stretch>
      </xdr:blipFill>
      <xdr:spPr>
        <a:xfrm>
          <a:off x="0" y="0"/>
          <a:ext cx="3665220" cy="2758440"/>
        </a:xfrm>
        <a:prstGeom prst="rect">
          <a:avLst/>
        </a:prstGeom>
      </xdr:spPr>
    </xdr:pic>
  </etc:cellImage>
  <etc:cellImage>
    <xdr:pic>
      <xdr:nvPicPr>
        <xdr:cNvPr id="78" name="ID_9C32A677B1564F70AE8B1E43582F757B" descr="upload_post_object_v2_2992010095"/>
        <xdr:cNvPicPr/>
      </xdr:nvPicPr>
      <xdr:blipFill>
        <a:blip r:embed="rId75"/>
        <a:stretch>
          <a:fillRect/>
        </a:stretch>
      </xdr:blipFill>
      <xdr:spPr>
        <a:xfrm>
          <a:off x="0" y="0"/>
          <a:ext cx="2895600" cy="2049780"/>
        </a:xfrm>
        <a:prstGeom prst="rect">
          <a:avLst/>
        </a:prstGeom>
      </xdr:spPr>
    </xdr:pic>
  </etc:cellImage>
  <etc:cellImage>
    <xdr:pic>
      <xdr:nvPicPr>
        <xdr:cNvPr id="79" name="ID_19538D2EAEBC462A9A5DCAF24B063000" descr="upload_post_object_v2_3025792766"/>
        <xdr:cNvPicPr/>
      </xdr:nvPicPr>
      <xdr:blipFill>
        <a:blip r:embed="rId76"/>
        <a:stretch>
          <a:fillRect/>
        </a:stretch>
      </xdr:blipFill>
      <xdr:spPr>
        <a:xfrm>
          <a:off x="0" y="0"/>
          <a:ext cx="2964180" cy="2446020"/>
        </a:xfrm>
        <a:prstGeom prst="rect">
          <a:avLst/>
        </a:prstGeom>
      </xdr:spPr>
    </xdr:pic>
  </etc:cellImage>
  <etc:cellImage>
    <xdr:pic>
      <xdr:nvPicPr>
        <xdr:cNvPr id="80" name="ID_6A066AC40D264FEFB7D4556EEB6B230B" descr="upload_post_object_v2_2564318426"/>
        <xdr:cNvPicPr/>
      </xdr:nvPicPr>
      <xdr:blipFill>
        <a:blip r:embed="rId77"/>
        <a:stretch>
          <a:fillRect/>
        </a:stretch>
      </xdr:blipFill>
      <xdr:spPr>
        <a:xfrm>
          <a:off x="0" y="0"/>
          <a:ext cx="2148840" cy="1950720"/>
        </a:xfrm>
        <a:prstGeom prst="rect">
          <a:avLst/>
        </a:prstGeom>
      </xdr:spPr>
    </xdr:pic>
  </etc:cellImage>
  <etc:cellImage>
    <xdr:pic>
      <xdr:nvPicPr>
        <xdr:cNvPr id="81" name="ID_C2BE5DD98B9148F0AA7B84FE13CFE12A" descr="upload_post_object_v2_2928876324"/>
        <xdr:cNvPicPr/>
      </xdr:nvPicPr>
      <xdr:blipFill>
        <a:blip r:embed="rId78"/>
        <a:stretch>
          <a:fillRect/>
        </a:stretch>
      </xdr:blipFill>
      <xdr:spPr>
        <a:xfrm>
          <a:off x="0" y="0"/>
          <a:ext cx="2659380" cy="2103120"/>
        </a:xfrm>
        <a:prstGeom prst="rect">
          <a:avLst/>
        </a:prstGeom>
      </xdr:spPr>
    </xdr:pic>
  </etc:cellImage>
  <etc:cellImage>
    <xdr:pic>
      <xdr:nvPicPr>
        <xdr:cNvPr id="82" name="ID_43CA45086AE648A084133151D3CDBEC5" descr="upload_post_object_v2_3415746421"/>
        <xdr:cNvPicPr/>
      </xdr:nvPicPr>
      <xdr:blipFill>
        <a:blip r:embed="rId79"/>
        <a:stretch>
          <a:fillRect/>
        </a:stretch>
      </xdr:blipFill>
      <xdr:spPr>
        <a:xfrm>
          <a:off x="0" y="0"/>
          <a:ext cx="2438400" cy="2110740"/>
        </a:xfrm>
        <a:prstGeom prst="rect">
          <a:avLst/>
        </a:prstGeom>
      </xdr:spPr>
    </xdr:pic>
  </etc:cellImage>
  <etc:cellImage>
    <xdr:pic>
      <xdr:nvPicPr>
        <xdr:cNvPr id="83" name="ID_E8E4CF3A9B60486EA6A16B6A437F893C" descr="upload_post_object_v2_1786557659"/>
        <xdr:cNvPicPr/>
      </xdr:nvPicPr>
      <xdr:blipFill>
        <a:blip r:embed="rId80"/>
        <a:stretch>
          <a:fillRect/>
        </a:stretch>
      </xdr:blipFill>
      <xdr:spPr>
        <a:xfrm>
          <a:off x="0" y="0"/>
          <a:ext cx="3200400" cy="2125980"/>
        </a:xfrm>
        <a:prstGeom prst="rect">
          <a:avLst/>
        </a:prstGeom>
      </xdr:spPr>
    </xdr:pic>
  </etc:cellImage>
  <etc:cellImage>
    <xdr:pic>
      <xdr:nvPicPr>
        <xdr:cNvPr id="84" name="ID_ECAAC055ECBC4BF3AB35490474F1CA03" descr="upload_post_object_v2_3629427095"/>
        <xdr:cNvPicPr/>
      </xdr:nvPicPr>
      <xdr:blipFill>
        <a:blip r:embed="rId81"/>
        <a:stretch>
          <a:fillRect/>
        </a:stretch>
      </xdr:blipFill>
      <xdr:spPr>
        <a:xfrm>
          <a:off x="0" y="0"/>
          <a:ext cx="2971800" cy="2217420"/>
        </a:xfrm>
        <a:prstGeom prst="rect">
          <a:avLst/>
        </a:prstGeom>
      </xdr:spPr>
    </xdr:pic>
  </etc:cellImage>
  <etc:cellImage>
    <xdr:pic>
      <xdr:nvPicPr>
        <xdr:cNvPr id="85" name="ID_74DA190C0E574ED19AEEA8A70F618D24" descr="upload_post_object_v2_2357224688"/>
        <xdr:cNvPicPr/>
      </xdr:nvPicPr>
      <xdr:blipFill>
        <a:blip r:embed="rId82"/>
        <a:stretch>
          <a:fillRect/>
        </a:stretch>
      </xdr:blipFill>
      <xdr:spPr>
        <a:xfrm>
          <a:off x="0" y="0"/>
          <a:ext cx="2217420" cy="1790700"/>
        </a:xfrm>
        <a:prstGeom prst="rect">
          <a:avLst/>
        </a:prstGeom>
      </xdr:spPr>
    </xdr:pic>
  </etc:cellImage>
  <etc:cellImage>
    <xdr:pic>
      <xdr:nvPicPr>
        <xdr:cNvPr id="86" name="ID_BDF34D2086734F1A90338AE2D32A7895" descr="upload_post_object_v2_2252848661"/>
        <xdr:cNvPicPr/>
      </xdr:nvPicPr>
      <xdr:blipFill>
        <a:blip r:embed="rId83"/>
        <a:stretch>
          <a:fillRect/>
        </a:stretch>
      </xdr:blipFill>
      <xdr:spPr>
        <a:xfrm>
          <a:off x="0" y="0"/>
          <a:ext cx="2941320" cy="1767840"/>
        </a:xfrm>
        <a:prstGeom prst="rect">
          <a:avLst/>
        </a:prstGeom>
      </xdr:spPr>
    </xdr:pic>
  </etc:cellImage>
  <etc:cellImage>
    <xdr:pic>
      <xdr:nvPicPr>
        <xdr:cNvPr id="87" name="ID_7717F8E2EE4344BB8A34B925A3C1E923" descr="upload_post_object_v2_2498740859"/>
        <xdr:cNvPicPr/>
      </xdr:nvPicPr>
      <xdr:blipFill>
        <a:blip r:embed="rId84"/>
        <a:stretch>
          <a:fillRect/>
        </a:stretch>
      </xdr:blipFill>
      <xdr:spPr>
        <a:xfrm>
          <a:off x="0" y="0"/>
          <a:ext cx="2484120" cy="2468880"/>
        </a:xfrm>
        <a:prstGeom prst="rect">
          <a:avLst/>
        </a:prstGeom>
      </xdr:spPr>
    </xdr:pic>
  </etc:cellImage>
  <etc:cellImage>
    <xdr:pic>
      <xdr:nvPicPr>
        <xdr:cNvPr id="88" name="ID_C1E2007D64CC422BBD7648B30C435385" descr="upload_post_object_v2_674378642"/>
        <xdr:cNvPicPr/>
      </xdr:nvPicPr>
      <xdr:blipFill>
        <a:blip r:embed="rId85"/>
        <a:stretch>
          <a:fillRect/>
        </a:stretch>
      </xdr:blipFill>
      <xdr:spPr>
        <a:xfrm>
          <a:off x="0" y="0"/>
          <a:ext cx="2758440" cy="2377440"/>
        </a:xfrm>
        <a:prstGeom prst="rect">
          <a:avLst/>
        </a:prstGeom>
      </xdr:spPr>
    </xdr:pic>
  </etc:cellImage>
  <etc:cellImage>
    <xdr:pic>
      <xdr:nvPicPr>
        <xdr:cNvPr id="91" name="ID_F639BE9D5801477EA424740E90E56451" descr="upload_post_object_v2_841373550"/>
        <xdr:cNvPicPr/>
      </xdr:nvPicPr>
      <xdr:blipFill>
        <a:blip r:embed="rId86"/>
        <a:stretch>
          <a:fillRect/>
        </a:stretch>
      </xdr:blipFill>
      <xdr:spPr>
        <a:xfrm>
          <a:off x="0" y="0"/>
          <a:ext cx="3268980" cy="2667000"/>
        </a:xfrm>
        <a:prstGeom prst="rect">
          <a:avLst/>
        </a:prstGeom>
      </xdr:spPr>
    </xdr:pic>
  </etc:cellImage>
  <etc:cellImage>
    <xdr:pic>
      <xdr:nvPicPr>
        <xdr:cNvPr id="92" name="ID_638FD7E79D554B09949E95DD1A833553" descr="upload_post_object_v2_3744595222"/>
        <xdr:cNvPicPr/>
      </xdr:nvPicPr>
      <xdr:blipFill>
        <a:blip r:embed="rId87"/>
        <a:stretch>
          <a:fillRect/>
        </a:stretch>
      </xdr:blipFill>
      <xdr:spPr>
        <a:xfrm>
          <a:off x="0" y="0"/>
          <a:ext cx="3787140" cy="2438400"/>
        </a:xfrm>
        <a:prstGeom prst="rect">
          <a:avLst/>
        </a:prstGeom>
      </xdr:spPr>
    </xdr:pic>
  </etc:cellImage>
  <etc:cellImage>
    <xdr:pic>
      <xdr:nvPicPr>
        <xdr:cNvPr id="93" name="ID_1FF8B71D35A44C3F949D6285A831B65F" descr="upload_post_object_v2_1733352348"/>
        <xdr:cNvPicPr/>
      </xdr:nvPicPr>
      <xdr:blipFill>
        <a:blip r:embed="rId88"/>
        <a:stretch>
          <a:fillRect/>
        </a:stretch>
      </xdr:blipFill>
      <xdr:spPr>
        <a:xfrm>
          <a:off x="0" y="0"/>
          <a:ext cx="3055620" cy="2659380"/>
        </a:xfrm>
        <a:prstGeom prst="rect">
          <a:avLst/>
        </a:prstGeom>
      </xdr:spPr>
    </xdr:pic>
  </etc:cellImage>
  <etc:cellImage>
    <xdr:pic>
      <xdr:nvPicPr>
        <xdr:cNvPr id="94" name="ID_C58D417683EE48ECB7498D471D4052C8" descr="upload_post_object_v2_233287202"/>
        <xdr:cNvPicPr/>
      </xdr:nvPicPr>
      <xdr:blipFill>
        <a:blip r:embed="rId89"/>
        <a:stretch>
          <a:fillRect/>
        </a:stretch>
      </xdr:blipFill>
      <xdr:spPr>
        <a:xfrm>
          <a:off x="0" y="0"/>
          <a:ext cx="3131820" cy="2522220"/>
        </a:xfrm>
        <a:prstGeom prst="rect">
          <a:avLst/>
        </a:prstGeom>
      </xdr:spPr>
    </xdr:pic>
  </etc:cellImage>
  <etc:cellImage>
    <xdr:pic>
      <xdr:nvPicPr>
        <xdr:cNvPr id="95" name="ID_432FEC90DE68429AB35D1BF96E41D3E0" descr="upload_post_object_v2_432459017"/>
        <xdr:cNvPicPr/>
      </xdr:nvPicPr>
      <xdr:blipFill>
        <a:blip r:embed="rId90"/>
        <a:stretch>
          <a:fillRect/>
        </a:stretch>
      </xdr:blipFill>
      <xdr:spPr>
        <a:xfrm>
          <a:off x="0" y="0"/>
          <a:ext cx="3177540" cy="2529840"/>
        </a:xfrm>
        <a:prstGeom prst="rect">
          <a:avLst/>
        </a:prstGeom>
      </xdr:spPr>
    </xdr:pic>
  </etc:cellImage>
  <etc:cellImage>
    <xdr:pic>
      <xdr:nvPicPr>
        <xdr:cNvPr id="96" name="ID_9163A6EBD3254D30B0D21E1F92684420" descr="upload_post_object_v2_3625738882"/>
        <xdr:cNvPicPr/>
      </xdr:nvPicPr>
      <xdr:blipFill>
        <a:blip r:embed="rId91"/>
        <a:stretch>
          <a:fillRect/>
        </a:stretch>
      </xdr:blipFill>
      <xdr:spPr>
        <a:xfrm>
          <a:off x="0" y="0"/>
          <a:ext cx="3329940" cy="2171700"/>
        </a:xfrm>
        <a:prstGeom prst="rect">
          <a:avLst/>
        </a:prstGeom>
      </xdr:spPr>
    </xdr:pic>
  </etc:cellImage>
  <etc:cellImage>
    <xdr:pic>
      <xdr:nvPicPr>
        <xdr:cNvPr id="97" name="ID_6871969D3CB245529D5B1AA0F32B412A" descr="upload_post_object_v2_1776381"/>
        <xdr:cNvPicPr/>
      </xdr:nvPicPr>
      <xdr:blipFill>
        <a:blip r:embed="rId92"/>
        <a:stretch>
          <a:fillRect/>
        </a:stretch>
      </xdr:blipFill>
      <xdr:spPr>
        <a:xfrm>
          <a:off x="0" y="0"/>
          <a:ext cx="2133600" cy="1783080"/>
        </a:xfrm>
        <a:prstGeom prst="rect">
          <a:avLst/>
        </a:prstGeom>
      </xdr:spPr>
    </xdr:pic>
  </etc:cellImage>
  <etc:cellImage>
    <xdr:pic>
      <xdr:nvPicPr>
        <xdr:cNvPr id="98" name="ID_02D4689AE1A74ED7A32590D0BE4F87A4" descr="upload_post_object_v2_4187918078"/>
        <xdr:cNvPicPr/>
      </xdr:nvPicPr>
      <xdr:blipFill>
        <a:blip r:embed="rId93"/>
        <a:stretch>
          <a:fillRect/>
        </a:stretch>
      </xdr:blipFill>
      <xdr:spPr>
        <a:xfrm>
          <a:off x="0" y="0"/>
          <a:ext cx="3779520" cy="1805940"/>
        </a:xfrm>
        <a:prstGeom prst="rect">
          <a:avLst/>
        </a:prstGeom>
      </xdr:spPr>
    </xdr:pic>
  </etc:cellImage>
  <etc:cellImage>
    <xdr:pic>
      <xdr:nvPicPr>
        <xdr:cNvPr id="99" name="ID_32B1FDE7F0514A99BE3C6B55AFAA60F1" descr="upload_post_object_v2_1571301349"/>
        <xdr:cNvPicPr/>
      </xdr:nvPicPr>
      <xdr:blipFill>
        <a:blip r:embed="rId94"/>
        <a:stretch>
          <a:fillRect/>
        </a:stretch>
      </xdr:blipFill>
      <xdr:spPr>
        <a:xfrm>
          <a:off x="0" y="0"/>
          <a:ext cx="2369820" cy="1905000"/>
        </a:xfrm>
        <a:prstGeom prst="rect">
          <a:avLst/>
        </a:prstGeom>
      </xdr:spPr>
    </xdr:pic>
  </etc:cellImage>
  <etc:cellImage>
    <xdr:pic>
      <xdr:nvPicPr>
        <xdr:cNvPr id="100" name="ID_6E49331FA37841E0BD6FF876E7EF7B7E" descr="upload_post_object_v2_3602126825"/>
        <xdr:cNvPicPr/>
      </xdr:nvPicPr>
      <xdr:blipFill>
        <a:blip r:embed="rId95"/>
        <a:stretch>
          <a:fillRect/>
        </a:stretch>
      </xdr:blipFill>
      <xdr:spPr>
        <a:xfrm>
          <a:off x="0" y="0"/>
          <a:ext cx="3268980" cy="2339340"/>
        </a:xfrm>
        <a:prstGeom prst="rect">
          <a:avLst/>
        </a:prstGeom>
      </xdr:spPr>
    </xdr:pic>
  </etc:cellImage>
  <etc:cellImage>
    <xdr:pic>
      <xdr:nvPicPr>
        <xdr:cNvPr id="101" name="ID_068C2E4D09DC48C2A6E6E325500CC7DB" descr="upload_post_object_v2_1991318655"/>
        <xdr:cNvPicPr/>
      </xdr:nvPicPr>
      <xdr:blipFill>
        <a:blip r:embed="rId96"/>
        <a:stretch>
          <a:fillRect/>
        </a:stretch>
      </xdr:blipFill>
      <xdr:spPr>
        <a:xfrm>
          <a:off x="0" y="0"/>
          <a:ext cx="3017520" cy="2186940"/>
        </a:xfrm>
        <a:prstGeom prst="rect">
          <a:avLst/>
        </a:prstGeom>
      </xdr:spPr>
    </xdr:pic>
  </etc:cellImage>
  <etc:cellImage>
    <xdr:pic>
      <xdr:nvPicPr>
        <xdr:cNvPr id="102" name="ID_2777B009EC774112B7CBDFBF38777CA7" descr="upload_post_object_v2_3433166737"/>
        <xdr:cNvPicPr/>
      </xdr:nvPicPr>
      <xdr:blipFill>
        <a:blip r:embed="rId97"/>
        <a:stretch>
          <a:fillRect/>
        </a:stretch>
      </xdr:blipFill>
      <xdr:spPr>
        <a:xfrm>
          <a:off x="0" y="0"/>
          <a:ext cx="3276600" cy="2247900"/>
        </a:xfrm>
        <a:prstGeom prst="rect">
          <a:avLst/>
        </a:prstGeom>
      </xdr:spPr>
    </xdr:pic>
  </etc:cellImage>
  <etc:cellImage>
    <xdr:pic>
      <xdr:nvPicPr>
        <xdr:cNvPr id="103" name="ID_FCDC357663014A96906046792BD6E024" descr="upload_post_object_v2_841857521"/>
        <xdr:cNvPicPr/>
      </xdr:nvPicPr>
      <xdr:blipFill>
        <a:blip r:embed="rId98"/>
        <a:stretch>
          <a:fillRect/>
        </a:stretch>
      </xdr:blipFill>
      <xdr:spPr>
        <a:xfrm>
          <a:off x="0" y="0"/>
          <a:ext cx="3802380" cy="2377440"/>
        </a:xfrm>
        <a:prstGeom prst="rect">
          <a:avLst/>
        </a:prstGeom>
      </xdr:spPr>
    </xdr:pic>
  </etc:cellImage>
  <etc:cellImage>
    <xdr:pic>
      <xdr:nvPicPr>
        <xdr:cNvPr id="104" name="ID_CF6E4660F5464A0D8732149C381074A9" descr="upload_post_object_v2_3230167271"/>
        <xdr:cNvPicPr/>
      </xdr:nvPicPr>
      <xdr:blipFill>
        <a:blip r:embed="rId99"/>
        <a:stretch>
          <a:fillRect/>
        </a:stretch>
      </xdr:blipFill>
      <xdr:spPr>
        <a:xfrm>
          <a:off x="0" y="0"/>
          <a:ext cx="3649980" cy="2186940"/>
        </a:xfrm>
        <a:prstGeom prst="rect">
          <a:avLst/>
        </a:prstGeom>
      </xdr:spPr>
    </xdr:pic>
  </etc:cellImage>
  <etc:cellImage>
    <xdr:pic>
      <xdr:nvPicPr>
        <xdr:cNvPr id="105" name="ID_BAA0695321D6429FAA3ACD0228BA32EF" descr="upload_post_object_v2_861176576"/>
        <xdr:cNvPicPr/>
      </xdr:nvPicPr>
      <xdr:blipFill>
        <a:blip r:embed="rId100"/>
        <a:stretch>
          <a:fillRect/>
        </a:stretch>
      </xdr:blipFill>
      <xdr:spPr>
        <a:xfrm>
          <a:off x="0" y="0"/>
          <a:ext cx="3291840" cy="2339340"/>
        </a:xfrm>
        <a:prstGeom prst="rect">
          <a:avLst/>
        </a:prstGeom>
      </xdr:spPr>
    </xdr:pic>
  </etc:cellImage>
  <etc:cellImage>
    <xdr:pic>
      <xdr:nvPicPr>
        <xdr:cNvPr id="106" name="ID_918B197AFA234AE4B9EC0763030A6FD4" descr="upload_post_object_v2_2696124489"/>
        <xdr:cNvPicPr/>
      </xdr:nvPicPr>
      <xdr:blipFill>
        <a:blip r:embed="rId101"/>
        <a:stretch>
          <a:fillRect/>
        </a:stretch>
      </xdr:blipFill>
      <xdr:spPr>
        <a:xfrm>
          <a:off x="0" y="0"/>
          <a:ext cx="3482340" cy="2446020"/>
        </a:xfrm>
        <a:prstGeom prst="rect">
          <a:avLst/>
        </a:prstGeom>
      </xdr:spPr>
    </xdr:pic>
  </etc:cellImage>
  <etc:cellImage>
    <xdr:pic>
      <xdr:nvPicPr>
        <xdr:cNvPr id="107" name="ID_09A82FAF6CF444D98849EA3D9AAEE620" descr="upload_post_object_v2_1648507190"/>
        <xdr:cNvPicPr/>
      </xdr:nvPicPr>
      <xdr:blipFill>
        <a:blip r:embed="rId102"/>
        <a:stretch>
          <a:fillRect/>
        </a:stretch>
      </xdr:blipFill>
      <xdr:spPr>
        <a:xfrm>
          <a:off x="0" y="0"/>
          <a:ext cx="3924300" cy="2217420"/>
        </a:xfrm>
        <a:prstGeom prst="rect">
          <a:avLst/>
        </a:prstGeom>
      </xdr:spPr>
    </xdr:pic>
  </etc:cellImage>
  <etc:cellImage>
    <xdr:pic>
      <xdr:nvPicPr>
        <xdr:cNvPr id="108" name="ID_391395802AC547E3B2F84B81B97E7755" descr="upload_post_object_v2_3344469209"/>
        <xdr:cNvPicPr/>
      </xdr:nvPicPr>
      <xdr:blipFill>
        <a:blip r:embed="rId103"/>
        <a:stretch>
          <a:fillRect/>
        </a:stretch>
      </xdr:blipFill>
      <xdr:spPr>
        <a:xfrm>
          <a:off x="0" y="0"/>
          <a:ext cx="2103120" cy="1600200"/>
        </a:xfrm>
        <a:prstGeom prst="rect">
          <a:avLst/>
        </a:prstGeom>
      </xdr:spPr>
    </xdr:pic>
  </etc:cellImage>
  <etc:cellImage>
    <xdr:pic>
      <xdr:nvPicPr>
        <xdr:cNvPr id="109" name="ID_59EBF6004FB4490681D36A5893A21BC5" descr="upload_post_object_v2_2179075257"/>
        <xdr:cNvPicPr/>
      </xdr:nvPicPr>
      <xdr:blipFill>
        <a:blip r:embed="rId104"/>
        <a:stretch>
          <a:fillRect/>
        </a:stretch>
      </xdr:blipFill>
      <xdr:spPr>
        <a:xfrm>
          <a:off x="0" y="0"/>
          <a:ext cx="2407920" cy="1836420"/>
        </a:xfrm>
        <a:prstGeom prst="rect">
          <a:avLst/>
        </a:prstGeom>
      </xdr:spPr>
    </xdr:pic>
  </etc:cellImage>
  <etc:cellImage>
    <xdr:pic>
      <xdr:nvPicPr>
        <xdr:cNvPr id="110" name="ID_3EBAF9E267C848A2B059006374B4C238" descr="upload_post_object_v2_3129778953"/>
        <xdr:cNvPicPr/>
      </xdr:nvPicPr>
      <xdr:blipFill>
        <a:blip r:embed="rId105"/>
        <a:stretch>
          <a:fillRect/>
        </a:stretch>
      </xdr:blipFill>
      <xdr:spPr>
        <a:xfrm>
          <a:off x="0" y="0"/>
          <a:ext cx="3398520" cy="2369820"/>
        </a:xfrm>
        <a:prstGeom prst="rect">
          <a:avLst/>
        </a:prstGeom>
      </xdr:spPr>
    </xdr:pic>
  </etc:cellImage>
  <etc:cellImage>
    <xdr:pic>
      <xdr:nvPicPr>
        <xdr:cNvPr id="111" name="ID_D2A5FDD2B4C34392A37C1594923A3BD4" descr="upload_post_object_v2_3342506174"/>
        <xdr:cNvPicPr/>
      </xdr:nvPicPr>
      <xdr:blipFill>
        <a:blip r:embed="rId106"/>
        <a:stretch>
          <a:fillRect/>
        </a:stretch>
      </xdr:blipFill>
      <xdr:spPr>
        <a:xfrm>
          <a:off x="0" y="0"/>
          <a:ext cx="3368040" cy="2202180"/>
        </a:xfrm>
        <a:prstGeom prst="rect">
          <a:avLst/>
        </a:prstGeom>
      </xdr:spPr>
    </xdr:pic>
  </etc:cellImage>
  <etc:cellImage>
    <xdr:pic>
      <xdr:nvPicPr>
        <xdr:cNvPr id="112" name="ID_283A3EAF4BAB4EF2A312A4AFE0B0EB9C" descr="upload_post_object_v2_1552769580"/>
        <xdr:cNvPicPr/>
      </xdr:nvPicPr>
      <xdr:blipFill>
        <a:blip r:embed="rId107"/>
        <a:stretch>
          <a:fillRect/>
        </a:stretch>
      </xdr:blipFill>
      <xdr:spPr>
        <a:xfrm>
          <a:off x="0" y="0"/>
          <a:ext cx="3230880" cy="2392680"/>
        </a:xfrm>
        <a:prstGeom prst="rect">
          <a:avLst/>
        </a:prstGeom>
      </xdr:spPr>
    </xdr:pic>
  </etc:cellImage>
  <etc:cellImage>
    <xdr:pic>
      <xdr:nvPicPr>
        <xdr:cNvPr id="113" name="ID_180020CE95CF49C9A5E9C54CD7A6DD39" descr="upload_post_object_v2_3326844430"/>
        <xdr:cNvPicPr/>
      </xdr:nvPicPr>
      <xdr:blipFill>
        <a:blip r:embed="rId108"/>
        <a:stretch>
          <a:fillRect/>
        </a:stretch>
      </xdr:blipFill>
      <xdr:spPr>
        <a:xfrm>
          <a:off x="0" y="0"/>
          <a:ext cx="3482340" cy="1973580"/>
        </a:xfrm>
        <a:prstGeom prst="rect">
          <a:avLst/>
        </a:prstGeom>
      </xdr:spPr>
    </xdr:pic>
  </etc:cellImage>
  <etc:cellImage>
    <xdr:pic>
      <xdr:nvPicPr>
        <xdr:cNvPr id="114" name="ID_7FA85FB73A9348619C670C354FCE59CC" descr="upload_post_object_v2_2002570651"/>
        <xdr:cNvPicPr/>
      </xdr:nvPicPr>
      <xdr:blipFill>
        <a:blip r:embed="rId109"/>
        <a:stretch>
          <a:fillRect/>
        </a:stretch>
      </xdr:blipFill>
      <xdr:spPr>
        <a:xfrm>
          <a:off x="0" y="0"/>
          <a:ext cx="3581400" cy="1973580"/>
        </a:xfrm>
        <a:prstGeom prst="rect">
          <a:avLst/>
        </a:prstGeom>
      </xdr:spPr>
    </xdr:pic>
  </etc:cellImage>
  <etc:cellImage>
    <xdr:pic>
      <xdr:nvPicPr>
        <xdr:cNvPr id="115" name="ID_792F197105C84E0E874D3E34A15870C4" descr="upload_post_object_v2_1675122352"/>
        <xdr:cNvPicPr/>
      </xdr:nvPicPr>
      <xdr:blipFill>
        <a:blip r:embed="rId110"/>
        <a:stretch>
          <a:fillRect/>
        </a:stretch>
      </xdr:blipFill>
      <xdr:spPr>
        <a:xfrm>
          <a:off x="0" y="0"/>
          <a:ext cx="3268980" cy="2583180"/>
        </a:xfrm>
        <a:prstGeom prst="rect">
          <a:avLst/>
        </a:prstGeom>
      </xdr:spPr>
    </xdr:pic>
  </etc:cellImage>
  <etc:cellImage>
    <xdr:pic>
      <xdr:nvPicPr>
        <xdr:cNvPr id="116" name="ID_34B6E967749E4E1BB8C22635EE5B3F63" descr="upload_post_object_v2_1934355047"/>
        <xdr:cNvPicPr/>
      </xdr:nvPicPr>
      <xdr:blipFill>
        <a:blip r:embed="rId111"/>
        <a:stretch>
          <a:fillRect/>
        </a:stretch>
      </xdr:blipFill>
      <xdr:spPr>
        <a:xfrm>
          <a:off x="0" y="0"/>
          <a:ext cx="3467100" cy="1424940"/>
        </a:xfrm>
        <a:prstGeom prst="rect">
          <a:avLst/>
        </a:prstGeom>
      </xdr:spPr>
    </xdr:pic>
  </etc:cellImage>
  <etc:cellImage>
    <xdr:pic>
      <xdr:nvPicPr>
        <xdr:cNvPr id="117" name="ID_7178F6BE40A440D9B952CA6ADAB5A2D9" descr="upload_post_object_v2_3703188981"/>
        <xdr:cNvPicPr/>
      </xdr:nvPicPr>
      <xdr:blipFill>
        <a:blip r:embed="rId112"/>
        <a:stretch>
          <a:fillRect/>
        </a:stretch>
      </xdr:blipFill>
      <xdr:spPr>
        <a:xfrm>
          <a:off x="0" y="0"/>
          <a:ext cx="3695700" cy="2217420"/>
        </a:xfrm>
        <a:prstGeom prst="rect">
          <a:avLst/>
        </a:prstGeom>
      </xdr:spPr>
    </xdr:pic>
  </etc:cellImage>
  <etc:cellImage>
    <xdr:pic>
      <xdr:nvPicPr>
        <xdr:cNvPr id="119" name="ID_1C8FB69D27EE462C9744B334D92D889F" descr="upload_post_object_v2_387039310"/>
        <xdr:cNvPicPr/>
      </xdr:nvPicPr>
      <xdr:blipFill>
        <a:blip r:embed="rId113"/>
        <a:stretch>
          <a:fillRect/>
        </a:stretch>
      </xdr:blipFill>
      <xdr:spPr>
        <a:xfrm>
          <a:off x="0" y="0"/>
          <a:ext cx="3268980" cy="2049780"/>
        </a:xfrm>
        <a:prstGeom prst="rect">
          <a:avLst/>
        </a:prstGeom>
      </xdr:spPr>
    </xdr:pic>
  </etc:cellImage>
  <etc:cellImage>
    <xdr:pic>
      <xdr:nvPicPr>
        <xdr:cNvPr id="120" name="ID_0877EA11D64F48D38AAFB6FA6EDFA3D8" descr="upload_post_object_v2_1168892173"/>
        <xdr:cNvPicPr/>
      </xdr:nvPicPr>
      <xdr:blipFill>
        <a:blip r:embed="rId114"/>
        <a:stretch>
          <a:fillRect/>
        </a:stretch>
      </xdr:blipFill>
      <xdr:spPr>
        <a:xfrm>
          <a:off x="0" y="0"/>
          <a:ext cx="4038600" cy="2354580"/>
        </a:xfrm>
        <a:prstGeom prst="rect">
          <a:avLst/>
        </a:prstGeom>
      </xdr:spPr>
    </xdr:pic>
  </etc:cellImage>
  <etc:cellImage>
    <xdr:pic>
      <xdr:nvPicPr>
        <xdr:cNvPr id="121" name="ID_A0F71394CA2D49FDB62838EAB6752A22" descr="upload_post_object_v2_2648976234"/>
        <xdr:cNvPicPr/>
      </xdr:nvPicPr>
      <xdr:blipFill>
        <a:blip r:embed="rId115"/>
        <a:stretch>
          <a:fillRect/>
        </a:stretch>
      </xdr:blipFill>
      <xdr:spPr>
        <a:xfrm>
          <a:off x="0" y="0"/>
          <a:ext cx="2964180" cy="2179320"/>
        </a:xfrm>
        <a:prstGeom prst="rect">
          <a:avLst/>
        </a:prstGeom>
      </xdr:spPr>
    </xdr:pic>
  </etc:cellImage>
  <etc:cellImage>
    <xdr:pic>
      <xdr:nvPicPr>
        <xdr:cNvPr id="122" name="ID_27BC2826F0E7469EA874FF41A329A40F" descr="upload_post_object_v2_3465469494"/>
        <xdr:cNvPicPr/>
      </xdr:nvPicPr>
      <xdr:blipFill>
        <a:blip r:embed="rId116"/>
        <a:stretch>
          <a:fillRect/>
        </a:stretch>
      </xdr:blipFill>
      <xdr:spPr>
        <a:xfrm>
          <a:off x="0" y="0"/>
          <a:ext cx="3307080" cy="1805940"/>
        </a:xfrm>
        <a:prstGeom prst="rect">
          <a:avLst/>
        </a:prstGeom>
      </xdr:spPr>
    </xdr:pic>
  </etc:cellImage>
  <etc:cellImage>
    <xdr:pic>
      <xdr:nvPicPr>
        <xdr:cNvPr id="123" name="ID_9F5A605E784D4A21B172692530D25C7F" descr="upload_post_object_v2_719673245"/>
        <xdr:cNvPicPr/>
      </xdr:nvPicPr>
      <xdr:blipFill>
        <a:blip r:embed="rId117"/>
        <a:stretch>
          <a:fillRect/>
        </a:stretch>
      </xdr:blipFill>
      <xdr:spPr>
        <a:xfrm>
          <a:off x="0" y="0"/>
          <a:ext cx="3345180" cy="1935480"/>
        </a:xfrm>
        <a:prstGeom prst="rect">
          <a:avLst/>
        </a:prstGeom>
      </xdr:spPr>
    </xdr:pic>
  </etc:cellImage>
  <etc:cellImage>
    <xdr:pic>
      <xdr:nvPicPr>
        <xdr:cNvPr id="124" name="ID_EC9055FF245D460A858C196CD933D1FA" descr="upload_post_object_v2_2552350074"/>
        <xdr:cNvPicPr/>
      </xdr:nvPicPr>
      <xdr:blipFill>
        <a:blip r:embed="rId118"/>
        <a:stretch>
          <a:fillRect/>
        </a:stretch>
      </xdr:blipFill>
      <xdr:spPr>
        <a:xfrm>
          <a:off x="0" y="0"/>
          <a:ext cx="3619500" cy="2065020"/>
        </a:xfrm>
        <a:prstGeom prst="rect">
          <a:avLst/>
        </a:prstGeom>
      </xdr:spPr>
    </xdr:pic>
  </etc:cellImage>
  <etc:cellImage>
    <xdr:pic>
      <xdr:nvPicPr>
        <xdr:cNvPr id="125" name="ID_9FEE7CEF350C4117A5646A487AA8D0B5" descr="upload_post_object_v2_1909470975"/>
        <xdr:cNvPicPr/>
      </xdr:nvPicPr>
      <xdr:blipFill>
        <a:blip r:embed="rId119"/>
        <a:stretch>
          <a:fillRect/>
        </a:stretch>
      </xdr:blipFill>
      <xdr:spPr>
        <a:xfrm>
          <a:off x="0" y="0"/>
          <a:ext cx="3093720" cy="2400300"/>
        </a:xfrm>
        <a:prstGeom prst="rect">
          <a:avLst/>
        </a:prstGeom>
      </xdr:spPr>
    </xdr:pic>
  </etc:cellImage>
  <etc:cellImage>
    <xdr:pic>
      <xdr:nvPicPr>
        <xdr:cNvPr id="126" name="ID_7121743972304F9EB9E2716C11015F6E" descr="upload_post_object_v2_216684144"/>
        <xdr:cNvPicPr/>
      </xdr:nvPicPr>
      <xdr:blipFill>
        <a:blip r:embed="rId120"/>
        <a:stretch>
          <a:fillRect/>
        </a:stretch>
      </xdr:blipFill>
      <xdr:spPr>
        <a:xfrm>
          <a:off x="0" y="0"/>
          <a:ext cx="3230880" cy="2286000"/>
        </a:xfrm>
        <a:prstGeom prst="rect">
          <a:avLst/>
        </a:prstGeom>
      </xdr:spPr>
    </xdr:pic>
  </etc:cellImage>
  <etc:cellImage>
    <xdr:pic>
      <xdr:nvPicPr>
        <xdr:cNvPr id="127" name="ID_0A26ECB60C624772A9A32C642233BD26" descr="upload_post_object_v2_223559071"/>
        <xdr:cNvPicPr/>
      </xdr:nvPicPr>
      <xdr:blipFill>
        <a:blip r:embed="rId121"/>
        <a:stretch>
          <a:fillRect/>
        </a:stretch>
      </xdr:blipFill>
      <xdr:spPr>
        <a:xfrm>
          <a:off x="0" y="0"/>
          <a:ext cx="3314700" cy="2171700"/>
        </a:xfrm>
        <a:prstGeom prst="rect">
          <a:avLst/>
        </a:prstGeom>
      </xdr:spPr>
    </xdr:pic>
  </etc:cellImage>
  <etc:cellImage>
    <xdr:pic>
      <xdr:nvPicPr>
        <xdr:cNvPr id="128" name="ID_CD8A1496B7A24402B684C580004BE516" descr="upload_post_object_v2_2062186491"/>
        <xdr:cNvPicPr/>
      </xdr:nvPicPr>
      <xdr:blipFill>
        <a:blip r:embed="rId122"/>
        <a:stretch>
          <a:fillRect/>
        </a:stretch>
      </xdr:blipFill>
      <xdr:spPr>
        <a:xfrm>
          <a:off x="0" y="0"/>
          <a:ext cx="3459480" cy="2103120"/>
        </a:xfrm>
        <a:prstGeom prst="rect">
          <a:avLst/>
        </a:prstGeom>
      </xdr:spPr>
    </xdr:pic>
  </etc:cellImage>
  <etc:cellImage>
    <xdr:pic>
      <xdr:nvPicPr>
        <xdr:cNvPr id="129" name="ID_FA7EAAB280E048F19DC0B9CDD003280C" descr="upload_post_object_v2_3841889775"/>
        <xdr:cNvPicPr/>
      </xdr:nvPicPr>
      <xdr:blipFill>
        <a:blip r:embed="rId123"/>
        <a:stretch>
          <a:fillRect/>
        </a:stretch>
      </xdr:blipFill>
      <xdr:spPr>
        <a:xfrm>
          <a:off x="0" y="0"/>
          <a:ext cx="3238500" cy="2865120"/>
        </a:xfrm>
        <a:prstGeom prst="rect">
          <a:avLst/>
        </a:prstGeom>
      </xdr:spPr>
    </xdr:pic>
  </etc:cellImage>
  <etc:cellImage>
    <xdr:pic>
      <xdr:nvPicPr>
        <xdr:cNvPr id="130" name="ID_4DF4CF103AF74131A81CF2C0F7467B88" descr="upload_post_object_v2_72933901"/>
        <xdr:cNvPicPr/>
      </xdr:nvPicPr>
      <xdr:blipFill>
        <a:blip r:embed="rId124"/>
        <a:stretch>
          <a:fillRect/>
        </a:stretch>
      </xdr:blipFill>
      <xdr:spPr>
        <a:xfrm>
          <a:off x="0" y="0"/>
          <a:ext cx="3855720" cy="2019300"/>
        </a:xfrm>
        <a:prstGeom prst="rect">
          <a:avLst/>
        </a:prstGeom>
      </xdr:spPr>
    </xdr:pic>
  </etc:cellImage>
  <etc:cellImage>
    <xdr:pic>
      <xdr:nvPicPr>
        <xdr:cNvPr id="131" name="ID_D227653A28604388AAA4C9BCA7942784" descr="upload_post_object_v2_2459143958"/>
        <xdr:cNvPicPr/>
      </xdr:nvPicPr>
      <xdr:blipFill>
        <a:blip r:embed="rId125"/>
        <a:stretch>
          <a:fillRect/>
        </a:stretch>
      </xdr:blipFill>
      <xdr:spPr>
        <a:xfrm>
          <a:off x="0" y="0"/>
          <a:ext cx="3329940" cy="1645920"/>
        </a:xfrm>
        <a:prstGeom prst="rect">
          <a:avLst/>
        </a:prstGeom>
      </xdr:spPr>
    </xdr:pic>
  </etc:cellImage>
  <etc:cellImage>
    <xdr:pic>
      <xdr:nvPicPr>
        <xdr:cNvPr id="134" name="ID_D8BA99F85B1145388B58CBE0D72299C9" descr="upload_post_object_v2_1275101003"/>
        <xdr:cNvPicPr/>
      </xdr:nvPicPr>
      <xdr:blipFill>
        <a:blip r:embed="rId126"/>
        <a:stretch>
          <a:fillRect/>
        </a:stretch>
      </xdr:blipFill>
      <xdr:spPr>
        <a:xfrm>
          <a:off x="0" y="0"/>
          <a:ext cx="3238500" cy="1767840"/>
        </a:xfrm>
        <a:prstGeom prst="rect">
          <a:avLst/>
        </a:prstGeom>
      </xdr:spPr>
    </xdr:pic>
  </etc:cellImage>
  <etc:cellImage>
    <xdr:pic>
      <xdr:nvPicPr>
        <xdr:cNvPr id="135" name="ID_39A832649A8641878F9C5992B3029F65" descr="upload_post_object_v2_1230108609"/>
        <xdr:cNvPicPr/>
      </xdr:nvPicPr>
      <xdr:blipFill>
        <a:blip r:embed="rId127"/>
        <a:stretch>
          <a:fillRect/>
        </a:stretch>
      </xdr:blipFill>
      <xdr:spPr>
        <a:xfrm>
          <a:off x="0" y="0"/>
          <a:ext cx="2598420" cy="2141220"/>
        </a:xfrm>
        <a:prstGeom prst="rect">
          <a:avLst/>
        </a:prstGeom>
      </xdr:spPr>
    </xdr:pic>
  </etc:cellImage>
  <etc:cellImage>
    <xdr:pic>
      <xdr:nvPicPr>
        <xdr:cNvPr id="136" name="ID_6B6704228F7C4CAAA09C38C48B7EE79D" descr="upload_post_object_v2_3988138368"/>
        <xdr:cNvPicPr/>
      </xdr:nvPicPr>
      <xdr:blipFill>
        <a:blip r:embed="rId128"/>
        <a:stretch>
          <a:fillRect/>
        </a:stretch>
      </xdr:blipFill>
      <xdr:spPr>
        <a:xfrm>
          <a:off x="0" y="0"/>
          <a:ext cx="7802880" cy="5852160"/>
        </a:xfrm>
        <a:prstGeom prst="rect">
          <a:avLst/>
        </a:prstGeom>
      </xdr:spPr>
    </xdr:pic>
  </etc:cellImage>
  <etc:cellImage>
    <xdr:pic>
      <xdr:nvPicPr>
        <xdr:cNvPr id="137" name="ID_2E8D9788B9704E61B988DD311851769F" descr="upload_post_object_v2_1088578464"/>
        <xdr:cNvPicPr/>
      </xdr:nvPicPr>
      <xdr:blipFill>
        <a:blip r:embed="rId129"/>
        <a:stretch>
          <a:fillRect/>
        </a:stretch>
      </xdr:blipFill>
      <xdr:spPr>
        <a:xfrm>
          <a:off x="0" y="0"/>
          <a:ext cx="9144000" cy="6856095"/>
        </a:xfrm>
        <a:prstGeom prst="rect">
          <a:avLst/>
        </a:prstGeom>
      </xdr:spPr>
    </xdr:pic>
  </etc:cellImage>
  <etc:cellImage>
    <xdr:pic>
      <xdr:nvPicPr>
        <xdr:cNvPr id="138" name="ID_DDE6F5BECC4B49339D582372E84B2CBF" descr="upload_post_object_v2_1298028339"/>
        <xdr:cNvPicPr/>
      </xdr:nvPicPr>
      <xdr:blipFill>
        <a:blip r:embed="rId130"/>
        <a:stretch>
          <a:fillRect/>
        </a:stretch>
      </xdr:blipFill>
      <xdr:spPr>
        <a:xfrm>
          <a:off x="0" y="0"/>
          <a:ext cx="3154680" cy="1798320"/>
        </a:xfrm>
        <a:prstGeom prst="rect">
          <a:avLst/>
        </a:prstGeom>
      </xdr:spPr>
    </xdr:pic>
  </etc:cellImage>
  <etc:cellImage>
    <xdr:pic>
      <xdr:nvPicPr>
        <xdr:cNvPr id="139" name="ID_79429A01365F42F399EBA5DBE0B9FB4D" descr="upload_post_object_v2_2501967841"/>
        <xdr:cNvPicPr/>
      </xdr:nvPicPr>
      <xdr:blipFill>
        <a:blip r:embed="rId131"/>
        <a:stretch>
          <a:fillRect/>
        </a:stretch>
      </xdr:blipFill>
      <xdr:spPr>
        <a:xfrm>
          <a:off x="0" y="0"/>
          <a:ext cx="7802880" cy="5852160"/>
        </a:xfrm>
        <a:prstGeom prst="rect">
          <a:avLst/>
        </a:prstGeom>
      </xdr:spPr>
    </xdr:pic>
  </etc:cellImage>
  <etc:cellImage>
    <xdr:pic>
      <xdr:nvPicPr>
        <xdr:cNvPr id="140" name="ID_73ED2E7775014DDFAF148AD9E8F6E31A" descr="upload_post_object_v2_3556287424"/>
        <xdr:cNvPicPr/>
      </xdr:nvPicPr>
      <xdr:blipFill>
        <a:blip r:embed="rId132"/>
        <a:stretch>
          <a:fillRect/>
        </a:stretch>
      </xdr:blipFill>
      <xdr:spPr>
        <a:xfrm>
          <a:off x="0" y="0"/>
          <a:ext cx="3139440" cy="1844040"/>
        </a:xfrm>
        <a:prstGeom prst="rect">
          <a:avLst/>
        </a:prstGeom>
      </xdr:spPr>
    </xdr:pic>
  </etc:cellImage>
  <etc:cellImage>
    <xdr:pic>
      <xdr:nvPicPr>
        <xdr:cNvPr id="141" name="ID_FF56A27875D94D25ABA17EC5AE8EE86C" descr="upload_post_object_v2_1736120452"/>
        <xdr:cNvPicPr/>
      </xdr:nvPicPr>
      <xdr:blipFill>
        <a:blip r:embed="rId133"/>
        <a:stretch>
          <a:fillRect/>
        </a:stretch>
      </xdr:blipFill>
      <xdr:spPr>
        <a:xfrm>
          <a:off x="0" y="0"/>
          <a:ext cx="3390900" cy="21640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<sst xmlns="http://schemas.openxmlformats.org/spreadsheetml/2006/main" count="672" uniqueCount="672">
  <si>
    <t>OEM</t>
  </si>
  <si>
    <t xml:space="preserve">product name </t>
  </si>
  <si>
    <t>PART NO</t>
  </si>
  <si>
    <t>picture</t>
  </si>
  <si>
    <t xml:space="preserve"> 
12742363-00</t>
  </si>
  <si>
    <r>
      <rPr>
        <b/>
        <sz val="14"/>
        <color rgb="FF000000"/>
        <rFont val="宋体"/>
        <charset val="134"/>
      </rPr>
      <t>水箱</t>
    </r>
    <r>
      <rPr>
        <b/>
        <sz val="14"/>
        <color rgb="FF000000"/>
        <rFont val="Times New Roman"/>
        <family val="1"/>
        <charset val="204"/>
      </rPr>
      <t>/</t>
    </r>
    <r>
      <rPr>
        <b/>
        <sz val="14"/>
        <color rgb="FF000000"/>
        <rFont val="宋体"/>
        <charset val="134"/>
      </rPr>
      <t>高温</t>
    </r>
  </si>
  <si>
    <t>Radiator/high temperature</t>
  </si>
  <si>
    <t>HCE-1301010</t>
  </si>
  <si>
    <t>12760113-00</t>
  </si>
  <si>
    <r>
      <rPr>
        <b/>
        <sz val="14"/>
        <color rgb="FF000000"/>
        <rFont val="宋体"/>
        <charset val="134"/>
      </rPr>
      <t>半轴</t>
    </r>
    <r>
      <rPr>
        <b/>
        <sz val="14"/>
        <color rgb="FF000000"/>
        <rFont val="Times New Roman"/>
        <family val="1"/>
        <charset val="204"/>
      </rPr>
      <t>/L</t>
    </r>
  </si>
  <si>
    <t>Axle/L</t>
  </si>
  <si>
    <t>HCE-2203010</t>
  </si>
  <si>
    <t>12816367-00</t>
  </si>
  <si>
    <r>
      <rPr>
        <b/>
        <sz val="14"/>
        <color rgb="FF000000"/>
        <rFont val="宋体"/>
        <charset val="134"/>
      </rPr>
      <t>前保险杠上部装饰条</t>
    </r>
  </si>
  <si>
    <t>Front bumper upper trim strip</t>
  </si>
  <si>
    <t>HCE-2803113</t>
  </si>
  <si>
    <t>13191824-00</t>
  </si>
  <si>
    <r>
      <rPr>
        <b/>
        <sz val="14"/>
        <color rgb="FF000000"/>
        <rFont val="宋体"/>
        <charset val="134"/>
      </rPr>
      <t>机盖亮条</t>
    </r>
    <r>
      <rPr>
        <b/>
        <sz val="14"/>
        <color rgb="FF000000"/>
        <rFont val="Times New Roman"/>
        <family val="1"/>
        <charset val="204"/>
      </rPr>
      <t>/</t>
    </r>
    <r>
      <rPr>
        <b/>
        <sz val="14"/>
        <color rgb="FF000000"/>
        <rFont val="宋体"/>
        <charset val="134"/>
      </rPr>
      <t>亮</t>
    </r>
    <r>
      <rPr>
        <b/>
        <sz val="14"/>
        <color rgb="FF000000"/>
        <rFont val="Times New Roman"/>
        <family val="1"/>
        <charset val="204"/>
      </rPr>
      <t>/</t>
    </r>
    <r>
      <rPr>
        <b/>
        <sz val="14"/>
        <color rgb="FF000000"/>
        <rFont val="宋体"/>
        <charset val="134"/>
      </rPr>
      <t>带汉字</t>
    </r>
  </si>
  <si>
    <t>Hood bright strip/bright/with Chinese characters</t>
  </si>
  <si>
    <t>HCE-2803114B/92</t>
  </si>
  <si>
    <t>12761616-00</t>
  </si>
  <si>
    <r>
      <rPr>
        <b/>
        <sz val="14"/>
        <color rgb="FF000000"/>
        <rFont val="宋体"/>
        <charset val="134"/>
      </rPr>
      <t>前保险杠支架</t>
    </r>
    <r>
      <rPr>
        <b/>
        <sz val="14"/>
        <color rgb="FF000000"/>
        <rFont val="Times New Roman"/>
        <family val="1"/>
        <charset val="204"/>
      </rPr>
      <t>/L</t>
    </r>
  </si>
  <si>
    <t>Front bumper bracket/L</t>
  </si>
  <si>
    <t>HCE-2803311</t>
  </si>
  <si>
    <t xml:space="preserve"> 
12761615-00</t>
  </si>
  <si>
    <r>
      <rPr>
        <b/>
        <sz val="14"/>
        <color rgb="FF000000"/>
        <rFont val="宋体"/>
        <charset val="134"/>
      </rPr>
      <t>前保险杠支架</t>
    </r>
    <r>
      <rPr>
        <b/>
        <sz val="14"/>
        <color rgb="FF000000"/>
        <rFont val="Times New Roman"/>
        <family val="1"/>
        <charset val="204"/>
      </rPr>
      <t>/R</t>
    </r>
  </si>
  <si>
    <t>Front bumper bracket/R</t>
  </si>
  <si>
    <t>HCE-2803411</t>
  </si>
  <si>
    <t>13043971-00</t>
  </si>
  <si>
    <r>
      <rPr>
        <b/>
        <sz val="14"/>
        <color rgb="FF000000"/>
        <rFont val="宋体"/>
        <charset val="134"/>
      </rPr>
      <t>主动进气格栅</t>
    </r>
  </si>
  <si>
    <t>Active air intake grille</t>
  </si>
  <si>
    <t>HCE-2803500A</t>
  </si>
  <si>
    <t>13088987-00</t>
  </si>
  <si>
    <r>
      <rPr>
        <b/>
        <sz val="14"/>
        <color rgb="FF000000"/>
        <rFont val="宋体"/>
        <charset val="134"/>
      </rPr>
      <t>前保险杠小线</t>
    </r>
  </si>
  <si>
    <t>Front bumper small line</t>
  </si>
  <si>
    <t>HCE-4011300B-D1</t>
  </si>
  <si>
    <t xml:space="preserve"> 
12929965-00</t>
  </si>
  <si>
    <r>
      <rPr>
        <b/>
        <sz val="14"/>
        <color rgb="FF000000"/>
        <rFont val="宋体"/>
        <charset val="134"/>
      </rPr>
      <t>前中置灯</t>
    </r>
  </si>
  <si>
    <t>Front center lamp</t>
  </si>
  <si>
    <t>HCE-4102300</t>
  </si>
  <si>
    <t xml:space="preserve"> 
12762901-00</t>
  </si>
  <si>
    <r>
      <rPr>
        <b/>
        <sz val="14"/>
        <color rgb="FF000000"/>
        <rFont val="宋体"/>
        <charset val="134"/>
      </rPr>
      <t>水箱框架</t>
    </r>
  </si>
  <si>
    <t>Radiator frame</t>
  </si>
  <si>
    <t>HCE-5301290</t>
  </si>
  <si>
    <t xml:space="preserve"> 
12761599-00</t>
  </si>
  <si>
    <r>
      <rPr>
        <b/>
        <sz val="14"/>
        <color rgb="FF000000"/>
        <rFont val="宋体"/>
        <charset val="134"/>
      </rPr>
      <t>发动机盖板前格栅</t>
    </r>
  </si>
  <si>
    <t>Engine cover front grille</t>
  </si>
  <si>
    <t>HCE-5302210</t>
  </si>
  <si>
    <t>13071534-00</t>
  </si>
  <si>
    <r>
      <rPr>
        <b/>
        <sz val="14"/>
        <color rgb="FF000000"/>
        <rFont val="宋体"/>
        <charset val="134"/>
      </rPr>
      <t>发动机盖板</t>
    </r>
    <r>
      <rPr>
        <b/>
        <sz val="14"/>
        <color rgb="FF000000"/>
        <rFont val="Times New Roman"/>
        <family val="1"/>
        <charset val="204"/>
      </rPr>
      <t>/</t>
    </r>
    <r>
      <rPr>
        <b/>
        <sz val="14"/>
        <color rgb="FF000000"/>
        <rFont val="宋体"/>
        <charset val="134"/>
      </rPr>
      <t>中</t>
    </r>
  </si>
  <si>
    <t>Engine cover/center</t>
  </si>
  <si>
    <t>HCE-5302250A</t>
  </si>
  <si>
    <t xml:space="preserve"> 
13033900-00</t>
  </si>
  <si>
    <r>
      <rPr>
        <b/>
        <sz val="14"/>
        <color rgb="FF000000"/>
        <rFont val="宋体"/>
        <charset val="134"/>
      </rPr>
      <t>空调格</t>
    </r>
  </si>
  <si>
    <t>Air conditioning grille</t>
  </si>
  <si>
    <t>HCE-8121211F-E1</t>
  </si>
  <si>
    <t xml:space="preserve"> 
13052061-00</t>
  </si>
  <si>
    <r>
      <rPr>
        <b/>
        <sz val="14"/>
        <color rgb="FF000000"/>
        <rFont val="宋体"/>
        <charset val="134"/>
      </rPr>
      <t>机盖</t>
    </r>
  </si>
  <si>
    <t>Hood</t>
  </si>
  <si>
    <t>HCE-8402010/77</t>
  </si>
  <si>
    <t>13090268-00</t>
  </si>
  <si>
    <r>
      <rPr>
        <b/>
        <sz val="14"/>
        <rFont val="宋体"/>
        <charset val="134"/>
      </rPr>
      <t>右翼子板总成</t>
    </r>
  </si>
  <si>
    <t>Right fender assembly</t>
  </si>
  <si>
    <t>HCE-8403019/77</t>
  </si>
  <si>
    <t xml:space="preserve"> 
13078234-00</t>
  </si>
  <si>
    <r>
      <rPr>
        <b/>
        <sz val="14"/>
        <color rgb="FF000000"/>
        <rFont val="宋体"/>
        <charset val="134"/>
      </rPr>
      <t>叶子板</t>
    </r>
    <r>
      <rPr>
        <b/>
        <sz val="14"/>
        <color rgb="FF000000"/>
        <rFont val="Times New Roman"/>
        <family val="1"/>
        <charset val="204"/>
      </rPr>
      <t>/L</t>
    </r>
  </si>
  <si>
    <t>Fender/L</t>
  </si>
  <si>
    <t>HCE-8403010/77</t>
  </si>
  <si>
    <t xml:space="preserve"> 
13336771-00</t>
  </si>
  <si>
    <r>
      <rPr>
        <b/>
        <sz val="14"/>
        <color rgb="FF000000"/>
        <rFont val="宋体"/>
        <charset val="134"/>
      </rPr>
      <t>尾灯</t>
    </r>
    <r>
      <rPr>
        <b/>
        <sz val="14"/>
        <color rgb="FF000000"/>
        <rFont val="Times New Roman"/>
        <family val="1"/>
        <charset val="204"/>
      </rPr>
      <t>/</t>
    </r>
    <r>
      <rPr>
        <b/>
        <sz val="14"/>
        <color rgb="FF000000"/>
        <rFont val="宋体"/>
        <charset val="134"/>
      </rPr>
      <t>中</t>
    </r>
  </si>
  <si>
    <t>Taillight/center</t>
  </si>
  <si>
    <t>HCEF-4107300</t>
  </si>
  <si>
    <t xml:space="preserve"> 
13336772-00</t>
  </si>
  <si>
    <r>
      <rPr>
        <b/>
        <sz val="14"/>
        <color rgb="FF000000"/>
        <rFont val="宋体"/>
        <charset val="134"/>
      </rPr>
      <t>尾灯</t>
    </r>
    <r>
      <rPr>
        <b/>
        <sz val="14"/>
        <color rgb="FF000000"/>
        <rFont val="Times New Roman"/>
        <family val="1"/>
        <charset val="204"/>
      </rPr>
      <t>/L</t>
    </r>
  </si>
  <si>
    <t>Taillight/L</t>
  </si>
  <si>
    <t>HCEF-4133010</t>
  </si>
  <si>
    <t>13149315-00</t>
  </si>
  <si>
    <r>
      <rPr>
        <b/>
        <sz val="14"/>
        <color rgb="FF000000"/>
        <rFont val="宋体"/>
        <charset val="134"/>
      </rPr>
      <t>电动压缩机总成</t>
    </r>
  </si>
  <si>
    <t>Electric compressor assembly</t>
  </si>
  <si>
    <t>HCEF-8103020</t>
  </si>
  <si>
    <t>13765245-00</t>
  </si>
  <si>
    <r>
      <rPr>
        <b/>
        <sz val="14"/>
        <color rgb="FF000000"/>
        <rFont val="宋体"/>
        <charset val="134"/>
      </rPr>
      <t>后防撞梁总成</t>
    </r>
  </si>
  <si>
    <t>Rear anti-collision beam assembly</t>
  </si>
  <si>
    <t>HCEF-8400020/77</t>
  </si>
  <si>
    <t xml:space="preserve"> 
13157856-00</t>
  </si>
  <si>
    <r>
      <rPr>
        <b/>
        <sz val="14"/>
        <color rgb="FF000000"/>
        <rFont val="宋体"/>
        <charset val="134"/>
      </rPr>
      <t>左组合前灯总成</t>
    </r>
  </si>
  <si>
    <t>Left combination headlight assembly</t>
  </si>
  <si>
    <t>HCE-4121010D</t>
  </si>
  <si>
    <t xml:space="preserve"> 
13272459-00</t>
  </si>
  <si>
    <r>
      <rPr>
        <b/>
        <sz val="14"/>
        <color rgb="FF000000"/>
        <rFont val="宋体"/>
        <charset val="134"/>
      </rPr>
      <t>左前门装饰条总成</t>
    </r>
  </si>
  <si>
    <t>Left front door trim strip assembly</t>
  </si>
  <si>
    <t>HC-5402710A</t>
  </si>
  <si>
    <t xml:space="preserve"> 
13272460-00</t>
  </si>
  <si>
    <r>
      <rPr>
        <b/>
        <sz val="14"/>
        <color rgb="FF000000"/>
        <rFont val="宋体"/>
        <charset val="134"/>
      </rPr>
      <t>右前门装饰条总成</t>
    </r>
  </si>
  <si>
    <t>Right front door trim strip assembly</t>
  </si>
  <si>
    <t>HC-5402720A</t>
  </si>
  <si>
    <t>13272464-00</t>
  </si>
  <si>
    <r>
      <rPr>
        <b/>
        <sz val="14"/>
        <color rgb="FF000000"/>
        <rFont val="宋体"/>
        <charset val="134"/>
      </rPr>
      <t>左后门装饰条总成</t>
    </r>
  </si>
  <si>
    <t>Left rear door trim strip assembly</t>
  </si>
  <si>
    <t>HC-5402730A</t>
  </si>
  <si>
    <t xml:space="preserve"> 
13272461-00</t>
  </si>
  <si>
    <r>
      <rPr>
        <b/>
        <sz val="14"/>
        <color rgb="FF000000"/>
        <rFont val="宋体"/>
        <charset val="134"/>
      </rPr>
      <t>右后门装饰条总成</t>
    </r>
  </si>
  <si>
    <t>Right rear door trim strip assembly</t>
  </si>
  <si>
    <t>HC-5402740A</t>
  </si>
  <si>
    <t xml:space="preserve"> 
12628473-00</t>
  </si>
  <si>
    <r>
      <rPr>
        <b/>
        <sz val="14"/>
        <color rgb="FF000000"/>
        <rFont val="宋体"/>
        <charset val="134"/>
      </rPr>
      <t>左翼子板装饰板总成</t>
    </r>
  </si>
  <si>
    <t>Left fender trim panel assembly</t>
  </si>
  <si>
    <t>HC-3921030</t>
  </si>
  <si>
    <t>12628453-00</t>
  </si>
  <si>
    <r>
      <rPr>
        <b/>
        <sz val="14"/>
        <color rgb="FF000000"/>
        <rFont val="宋体"/>
        <charset val="134"/>
      </rPr>
      <t>右翼子板装饰板总成</t>
    </r>
  </si>
  <si>
    <t>Right fender trim panel assembly</t>
  </si>
  <si>
    <t>HC-3921040</t>
  </si>
  <si>
    <t>13027037-00</t>
  </si>
  <si>
    <r>
      <rPr>
        <b/>
        <sz val="14"/>
        <color rgb="FF000000"/>
        <rFont val="宋体"/>
        <charset val="134"/>
      </rPr>
      <t>右前车门</t>
    </r>
  </si>
  <si>
    <t>Right front door</t>
  </si>
  <si>
    <t>HC-6101019/77</t>
  </si>
  <si>
    <t>13027035-00</t>
  </si>
  <si>
    <r>
      <rPr>
        <b/>
        <sz val="14"/>
        <color rgb="FF000000"/>
        <rFont val="宋体"/>
        <charset val="134"/>
      </rPr>
      <t>左前车门</t>
    </r>
  </si>
  <si>
    <t>Left front door</t>
  </si>
  <si>
    <t>HC-6101010/77</t>
  </si>
  <si>
    <t>13067935-00</t>
  </si>
  <si>
    <r>
      <rPr>
        <b/>
        <sz val="14"/>
        <color rgb="FF000000"/>
        <rFont val="宋体"/>
        <charset val="134"/>
      </rPr>
      <t>右后车门</t>
    </r>
  </si>
  <si>
    <t>Right rear door</t>
  </si>
  <si>
    <t>HC-6201019/77</t>
  </si>
  <si>
    <t>13056626-00</t>
  </si>
  <si>
    <r>
      <rPr>
        <b/>
        <sz val="14"/>
        <color rgb="FF000000"/>
        <rFont val="宋体"/>
        <charset val="134"/>
      </rPr>
      <t>左后车门</t>
    </r>
  </si>
  <si>
    <t>Left rear door</t>
  </si>
  <si>
    <t>HC-6201010/77</t>
  </si>
  <si>
    <t>13840694-00</t>
  </si>
  <si>
    <r>
      <rPr>
        <b/>
        <sz val="14"/>
        <color rgb="FF000000"/>
        <rFont val="宋体"/>
        <charset val="134"/>
      </rPr>
      <t>前制动片总成</t>
    </r>
    <r>
      <rPr>
        <b/>
        <sz val="14"/>
        <color rgb="FF000000"/>
        <rFont val="Times New Roman"/>
        <family val="1"/>
        <charset val="204"/>
      </rPr>
      <t xml:space="preserve">
Front brake pad assembly</t>
    </r>
  </si>
  <si>
    <t>Front brake pad assembly</t>
  </si>
  <si>
    <t>WX-3501500A</t>
  </si>
  <si>
    <t>13698948-00</t>
  </si>
  <si>
    <r>
      <rPr>
        <b/>
        <sz val="14"/>
        <color rgb="FF000000"/>
        <rFont val="宋体"/>
        <charset val="134"/>
      </rPr>
      <t>后制动片总成</t>
    </r>
    <r>
      <rPr>
        <b/>
        <sz val="14"/>
        <color rgb="FF000000"/>
        <rFont val="Times New Roman"/>
        <family val="1"/>
        <charset val="204"/>
      </rPr>
      <t xml:space="preserve">
Rear brake pad assembly</t>
    </r>
  </si>
  <si>
    <t>Rear brake pad assembly</t>
  </si>
  <si>
    <t>HCEF-3502140A</t>
  </si>
  <si>
    <t xml:space="preserve"> 12745254-00</t>
  </si>
  <si>
    <r>
      <rPr>
        <b/>
        <sz val="14"/>
        <rFont val="宋体"/>
        <charset val="134"/>
      </rPr>
      <t>动力总成前悬置支座总成</t>
    </r>
  </si>
  <si>
    <t>Powertrain front suspension support assembly</t>
  </si>
  <si>
    <t xml:space="preserve">HCE-1001100
</t>
  </si>
  <si>
    <t>12745255-00</t>
  </si>
  <si>
    <r>
      <rPr>
        <b/>
        <sz val="14"/>
        <rFont val="宋体"/>
        <charset val="134"/>
      </rPr>
      <t>动力总成后悬置支座总成</t>
    </r>
  </si>
  <si>
    <t>Powertrain rear suspension support assembly</t>
  </si>
  <si>
    <t>HCE-1001300</t>
  </si>
  <si>
    <t>12641982-00</t>
  </si>
  <si>
    <r>
      <rPr>
        <b/>
        <sz val="14"/>
        <rFont val="宋体"/>
        <charset val="134"/>
      </rPr>
      <t>后驱电机总成左悬置支座总成</t>
    </r>
  </si>
  <si>
    <t>Rear drive motor assembly left suspension support assembly</t>
  </si>
  <si>
    <t>HC-2001500</t>
  </si>
  <si>
    <t>12929926-00</t>
  </si>
  <si>
    <r>
      <rPr>
        <b/>
        <sz val="14"/>
        <rFont val="宋体"/>
        <charset val="134"/>
      </rPr>
      <t>电动水泵总成</t>
    </r>
    <r>
      <rPr>
        <b/>
        <sz val="14"/>
        <rFont val="Times New Roman"/>
        <family val="1"/>
        <charset val="204"/>
      </rPr>
      <t>Ⅰ</t>
    </r>
  </si>
  <si>
    <t>Electric water pump assembly Ⅰ</t>
  </si>
  <si>
    <t>TA-1309010</t>
  </si>
  <si>
    <t>12927292-00</t>
  </si>
  <si>
    <r>
      <rPr>
        <b/>
        <sz val="14"/>
        <rFont val="宋体"/>
        <charset val="134"/>
      </rPr>
      <t>电子风扇总成</t>
    </r>
    <r>
      <rPr>
        <b/>
        <sz val="14"/>
        <rFont val="Times New Roman"/>
        <family val="1"/>
        <charset val="204"/>
      </rPr>
      <t>Ⅰ</t>
    </r>
  </si>
  <si>
    <t>Electronic fan assembly Ⅰ</t>
  </si>
  <si>
    <t>HCE-1308010A</t>
  </si>
  <si>
    <t>12390675-00</t>
  </si>
  <si>
    <r>
      <rPr>
        <b/>
        <sz val="14"/>
        <rFont val="宋体"/>
        <charset val="134"/>
      </rPr>
      <t>副水箱总成</t>
    </r>
    <r>
      <rPr>
        <b/>
        <sz val="14"/>
        <rFont val="Times New Roman"/>
        <family val="1"/>
        <charset val="204"/>
      </rPr>
      <t>Ⅰ</t>
    </r>
  </si>
  <si>
    <t>Auxiliary water tank assembly Ⅰ</t>
  </si>
  <si>
    <t>HADE-1311010</t>
  </si>
  <si>
    <t>12760047-00</t>
  </si>
  <si>
    <r>
      <rPr>
        <b/>
        <sz val="14"/>
        <rFont val="宋体"/>
        <charset val="134"/>
      </rPr>
      <t>右前传动半轴总成</t>
    </r>
  </si>
  <si>
    <t>Right front drive axle assembly</t>
  </si>
  <si>
    <t>HCE-2203020</t>
  </si>
  <si>
    <t>11663979-00</t>
  </si>
  <si>
    <r>
      <rPr>
        <b/>
        <sz val="14"/>
        <rFont val="宋体"/>
        <charset val="134"/>
      </rPr>
      <t>前横向稳定杆拉杆及球头总成</t>
    </r>
  </si>
  <si>
    <t>Front lateral stabilizer bar tie rod and ball head assembly</t>
  </si>
  <si>
    <t>SEH-2906100</t>
  </si>
  <si>
    <t>13375997-00</t>
  </si>
  <si>
    <r>
      <rPr>
        <b/>
        <sz val="14"/>
        <rFont val="宋体"/>
        <charset val="134"/>
      </rPr>
      <t>前横向稳定杆装配总成</t>
    </r>
  </si>
  <si>
    <t>Front lateral stabilizer bar assembly assembly</t>
  </si>
  <si>
    <t>HCEA-2906010B</t>
  </si>
  <si>
    <t>14208154-00</t>
  </si>
  <si>
    <r>
      <rPr>
        <b/>
        <sz val="14"/>
        <rFont val="宋体"/>
        <charset val="134"/>
      </rPr>
      <t>左前减阻尼器总成</t>
    </r>
  </si>
  <si>
    <t>Left front damper assembly</t>
  </si>
  <si>
    <t>HCEA-2905100N</t>
  </si>
  <si>
    <t>14208155-00</t>
  </si>
  <si>
    <r>
      <rPr>
        <b/>
        <sz val="14"/>
        <rFont val="宋体"/>
        <charset val="134"/>
      </rPr>
      <t>右前减阻尼器总成</t>
    </r>
  </si>
  <si>
    <t>Right front damper assembly</t>
  </si>
  <si>
    <t>HCEA-2905200N</t>
  </si>
  <si>
    <t>12936068-00</t>
  </si>
  <si>
    <r>
      <rPr>
        <b/>
        <sz val="14"/>
        <rFont val="宋体"/>
        <charset val="134"/>
      </rPr>
      <t>前减上支撑组合</t>
    </r>
  </si>
  <si>
    <t>Front damper upper support combination</t>
  </si>
  <si>
    <t>HCB-2905700</t>
  </si>
  <si>
    <t>12936070-00</t>
  </si>
  <si>
    <r>
      <rPr>
        <b/>
        <sz val="14"/>
        <rFont val="宋体"/>
        <charset val="134"/>
      </rPr>
      <t>前减螺旋弹簧</t>
    </r>
  </si>
  <si>
    <t>Front damper coil spring</t>
  </si>
  <si>
    <t>HCEA-2905311</t>
  </si>
  <si>
    <t>12779602-00</t>
  </si>
  <si>
    <r>
      <rPr>
        <b/>
        <sz val="14"/>
        <rFont val="宋体"/>
        <charset val="134"/>
      </rPr>
      <t>后减上支撑组合</t>
    </r>
  </si>
  <si>
    <t>Rear damper upper support combination</t>
  </si>
  <si>
    <t>SA3F-2915700</t>
  </si>
  <si>
    <t>14208188-00</t>
  </si>
  <si>
    <r>
      <rPr>
        <b/>
        <sz val="14"/>
        <rFont val="宋体"/>
        <charset val="134"/>
      </rPr>
      <t>左后减阻尼器总成</t>
    </r>
  </si>
  <si>
    <t>Left rear damper assembly</t>
  </si>
  <si>
    <t>HCEA-2915100N</t>
  </si>
  <si>
    <t>14208187-00</t>
  </si>
  <si>
    <r>
      <rPr>
        <b/>
        <sz val="14"/>
        <rFont val="宋体"/>
        <charset val="134"/>
      </rPr>
      <t>右后减阻尼器总成</t>
    </r>
  </si>
  <si>
    <t>Right rear damper assembly</t>
  </si>
  <si>
    <t>HCEA-2915200N</t>
  </si>
  <si>
    <t>11663764-00</t>
  </si>
  <si>
    <r>
      <rPr>
        <b/>
        <sz val="14"/>
        <rFont val="宋体"/>
        <charset val="134"/>
      </rPr>
      <t>后横向稳定杆拉杆及球头总成</t>
    </r>
  </si>
  <si>
    <t>Rear lateral stabilizer bar tie rod and ball head assembly</t>
  </si>
  <si>
    <t>SEH-2916100</t>
  </si>
  <si>
    <t>12748682-00</t>
  </si>
  <si>
    <r>
      <rPr>
        <b/>
        <sz val="14"/>
        <rFont val="宋体"/>
        <charset val="134"/>
      </rPr>
      <t>后横向稳定杆装配总成</t>
    </r>
  </si>
  <si>
    <t>Rear lateral stabilizer bar assembly assembly</t>
  </si>
  <si>
    <t>HCEA-2916010</t>
  </si>
  <si>
    <t>13051585-00</t>
  </si>
  <si>
    <r>
      <rPr>
        <b/>
        <sz val="14"/>
        <rFont val="宋体"/>
        <charset val="134"/>
      </rPr>
      <t>前副车架总成</t>
    </r>
  </si>
  <si>
    <t>Front subframe assembly</t>
  </si>
  <si>
    <t>HCE-2810010E</t>
  </si>
  <si>
    <t>13347012-00</t>
  </si>
  <si>
    <r>
      <rPr>
        <b/>
        <sz val="14"/>
        <rFont val="宋体"/>
        <charset val="134"/>
      </rPr>
      <t>左前下摆臂总成</t>
    </r>
  </si>
  <si>
    <t>Left front lower arm assembly</t>
  </si>
  <si>
    <t>HCE-2904010B</t>
  </si>
  <si>
    <t>13347011-00</t>
  </si>
  <si>
    <r>
      <rPr>
        <b/>
        <sz val="14"/>
        <rFont val="宋体"/>
        <charset val="134"/>
      </rPr>
      <t>右前下摆臂总成</t>
    </r>
  </si>
  <si>
    <t>Right front lower arm assembly</t>
  </si>
  <si>
    <t>HCE-2904020B</t>
  </si>
  <si>
    <t>11779795-00</t>
  </si>
  <si>
    <r>
      <rPr>
        <b/>
        <sz val="14"/>
        <rFont val="宋体"/>
        <charset val="134"/>
      </rPr>
      <t>右前下摆臂球头总成</t>
    </r>
  </si>
  <si>
    <t>Right front lower arm ball joint assembly</t>
  </si>
  <si>
    <t>ST-2904400</t>
  </si>
  <si>
    <t>13337901-00</t>
  </si>
  <si>
    <r>
      <rPr>
        <b/>
        <sz val="14"/>
        <rFont val="宋体"/>
        <charset val="134"/>
      </rPr>
      <t>后副车架总成</t>
    </r>
  </si>
  <si>
    <t>Rear subframe assembly</t>
  </si>
  <si>
    <t>STF-2810020B</t>
  </si>
  <si>
    <t>13365319-00</t>
  </si>
  <si>
    <r>
      <rPr>
        <b/>
        <sz val="14"/>
        <rFont val="宋体"/>
        <charset val="134"/>
      </rPr>
      <t>后悬左牵引臂总成</t>
    </r>
  </si>
  <si>
    <t>Rear suspension left traction arm assembly</t>
  </si>
  <si>
    <t>HCE-2914100B</t>
  </si>
  <si>
    <t>13365670-00</t>
  </si>
  <si>
    <r>
      <rPr>
        <b/>
        <sz val="14"/>
        <rFont val="宋体"/>
        <charset val="134"/>
      </rPr>
      <t>后悬右牵引臂总成</t>
    </r>
  </si>
  <si>
    <t>Rear suspension right traction arm assembly</t>
  </si>
  <si>
    <t>HCE-2914200B</t>
  </si>
  <si>
    <t>13358588-00</t>
  </si>
  <si>
    <r>
      <rPr>
        <b/>
        <sz val="14"/>
        <rFont val="宋体"/>
        <charset val="134"/>
      </rPr>
      <t>后悬左前控制臂总成</t>
    </r>
  </si>
  <si>
    <t>Rear suspension left front control arm assembly</t>
  </si>
  <si>
    <t>STF-2914300B</t>
  </si>
  <si>
    <t>13358587-00</t>
  </si>
  <si>
    <r>
      <rPr>
        <b/>
        <sz val="14"/>
        <rFont val="宋体"/>
        <charset val="134"/>
      </rPr>
      <t>后悬右前控制臂总成</t>
    </r>
  </si>
  <si>
    <t>Rear suspension right front control arm assembly</t>
  </si>
  <si>
    <t>STF-2914400B</t>
  </si>
  <si>
    <t>13052750-00</t>
  </si>
  <si>
    <r>
      <rPr>
        <b/>
        <sz val="14"/>
        <rFont val="宋体"/>
        <charset val="134"/>
      </rPr>
      <t>后控制臂总成</t>
    </r>
  </si>
  <si>
    <t>Rear control arm assembly</t>
  </si>
  <si>
    <t>STF-2914030A</t>
  </si>
  <si>
    <t>13271561-00</t>
  </si>
  <si>
    <r>
      <rPr>
        <b/>
        <sz val="14"/>
        <rFont val="宋体"/>
        <charset val="134"/>
      </rPr>
      <t>前制动盘</t>
    </r>
  </si>
  <si>
    <t>Front brake disc</t>
  </si>
  <si>
    <t>HC-3501111B</t>
  </si>
  <si>
    <t>13351195-00</t>
  </si>
  <si>
    <r>
      <rPr>
        <b/>
        <sz val="14"/>
        <rFont val="宋体"/>
        <charset val="134"/>
      </rPr>
      <t>轮毂单元总成</t>
    </r>
  </si>
  <si>
    <t>Hub unit assembly</t>
  </si>
  <si>
    <t>ST-3103100B</t>
  </si>
  <si>
    <t>13695169-00</t>
  </si>
  <si>
    <r>
      <rPr>
        <b/>
        <sz val="14"/>
        <rFont val="宋体"/>
        <charset val="134"/>
      </rPr>
      <t>左前转向节总成</t>
    </r>
  </si>
  <si>
    <t>Left front steering knuckle assembly</t>
  </si>
  <si>
    <t>HC-2304010H</t>
  </si>
  <si>
    <t>13695168-00</t>
  </si>
  <si>
    <r>
      <rPr>
        <b/>
        <sz val="14"/>
        <rFont val="宋体"/>
        <charset val="134"/>
      </rPr>
      <t>右前转向节总成</t>
    </r>
  </si>
  <si>
    <t>Right front steering knuckle assembly</t>
  </si>
  <si>
    <t>HC-2304020H</t>
  </si>
  <si>
    <t>13375985-00</t>
  </si>
  <si>
    <r>
      <rPr>
        <b/>
        <sz val="14"/>
        <rFont val="宋体"/>
        <charset val="134"/>
      </rPr>
      <t>左前制动钳总成</t>
    </r>
  </si>
  <si>
    <t>Left front brake caliper assembly</t>
  </si>
  <si>
    <t>HC-3501100B</t>
  </si>
  <si>
    <t>13375986-00</t>
  </si>
  <si>
    <r>
      <rPr>
        <b/>
        <sz val="14"/>
        <rFont val="宋体"/>
        <charset val="134"/>
      </rPr>
      <t>右前制动钳总成</t>
    </r>
  </si>
  <si>
    <t>Right front brake caliper assembly</t>
  </si>
  <si>
    <t>HC-3501200B</t>
  </si>
  <si>
    <t>13073329-00</t>
  </si>
  <si>
    <r>
      <rPr>
        <b/>
        <sz val="14"/>
        <rFont val="宋体"/>
        <charset val="134"/>
      </rPr>
      <t>左后转向节</t>
    </r>
    <r>
      <rPr>
        <b/>
        <sz val="14"/>
        <rFont val="Times New Roman"/>
        <family val="1"/>
        <charset val="204"/>
      </rPr>
      <t xml:space="preserve">
</t>
    </r>
  </si>
  <si>
    <t>Left rear steering knuckle</t>
  </si>
  <si>
    <t>HCE-2404111</t>
  </si>
  <si>
    <t>13073341-00</t>
  </si>
  <si>
    <r>
      <rPr>
        <b/>
        <sz val="14"/>
        <rFont val="宋体"/>
        <charset val="134"/>
      </rPr>
      <t>右后转向节</t>
    </r>
  </si>
  <si>
    <t>Right rear steering knuckle</t>
  </si>
  <si>
    <t>HCE-2404112</t>
  </si>
  <si>
    <t>12660700-00</t>
  </si>
  <si>
    <r>
      <rPr>
        <b/>
        <sz val="14"/>
        <rFont val="宋体"/>
        <charset val="134"/>
      </rPr>
      <t>后轮毂单元总成</t>
    </r>
  </si>
  <si>
    <t>Rear hub unit assembly</t>
  </si>
  <si>
    <t>SA2H-3104100</t>
  </si>
  <si>
    <t>13374578-00</t>
  </si>
  <si>
    <r>
      <rPr>
        <b/>
        <sz val="14"/>
        <rFont val="宋体"/>
        <charset val="134"/>
      </rPr>
      <t>铝合金车轮</t>
    </r>
  </si>
  <si>
    <t>Aluminum alloy wheel</t>
  </si>
  <si>
    <t>HCE-3101010A</t>
  </si>
  <si>
    <t>13619216-00</t>
  </si>
  <si>
    <r>
      <rPr>
        <b/>
        <sz val="14"/>
        <rFont val="宋体"/>
        <charset val="134"/>
      </rPr>
      <t>高位制动灯</t>
    </r>
  </si>
  <si>
    <t>High-mounted brake light</t>
  </si>
  <si>
    <t>HCEF-4134100</t>
  </si>
  <si>
    <t>13336773-00</t>
  </si>
  <si>
    <r>
      <rPr>
        <b/>
        <sz val="14"/>
        <rFont val="宋体"/>
        <charset val="134"/>
      </rPr>
      <t>右组合后灯总成</t>
    </r>
  </si>
  <si>
    <t>Right combination rear light assembly</t>
  </si>
  <si>
    <t>HCEF-4133020</t>
  </si>
  <si>
    <t>12096313-00</t>
  </si>
  <si>
    <r>
      <rPr>
        <b/>
        <sz val="14"/>
        <rFont val="宋体"/>
        <charset val="134"/>
      </rPr>
      <t>后雾灯总成</t>
    </r>
  </si>
  <si>
    <t>Rear fog lamp assembly</t>
  </si>
  <si>
    <t>HAD-4116300</t>
  </si>
  <si>
    <t>13338402-00</t>
  </si>
  <si>
    <r>
      <rPr>
        <b/>
        <sz val="14"/>
        <rFont val="宋体"/>
        <charset val="134"/>
      </rPr>
      <t>左后回复反射器</t>
    </r>
  </si>
  <si>
    <t>Left rear reflector</t>
  </si>
  <si>
    <t>HCEF-4135100</t>
  </si>
  <si>
    <t>13338403-00</t>
  </si>
  <si>
    <r>
      <rPr>
        <b/>
        <sz val="14"/>
        <rFont val="宋体"/>
        <charset val="134"/>
      </rPr>
      <t>右后回复反射器</t>
    </r>
  </si>
  <si>
    <t>Right rear reflector</t>
  </si>
  <si>
    <t>HCEF-4135200</t>
  </si>
  <si>
    <t>12458489-00</t>
  </si>
  <si>
    <r>
      <rPr>
        <b/>
        <sz val="14"/>
        <rFont val="宋体"/>
        <charset val="134"/>
      </rPr>
      <t>侧碰传感器</t>
    </r>
  </si>
  <si>
    <t>Side impact sensor</t>
  </si>
  <si>
    <t>M6-3658500A-D1</t>
  </si>
  <si>
    <t>12464820-00</t>
  </si>
  <si>
    <r>
      <rPr>
        <b/>
        <sz val="14"/>
        <rFont val="宋体"/>
        <charset val="134"/>
      </rPr>
      <t>前碰传感器</t>
    </r>
    <r>
      <rPr>
        <b/>
        <sz val="14"/>
        <rFont val="Times New Roman"/>
        <family val="1"/>
        <charset val="204"/>
      </rPr>
      <t>Ⅱ</t>
    </r>
  </si>
  <si>
    <t>Front impact sensor Ⅱ</t>
  </si>
  <si>
    <t>TA-3658400A-D1</t>
  </si>
  <si>
    <t>12880473-00</t>
  </si>
  <si>
    <r>
      <rPr>
        <b/>
        <sz val="14"/>
        <rFont val="Times New Roman"/>
        <family val="1"/>
        <charset val="204"/>
      </rPr>
      <t>PAD</t>
    </r>
    <r>
      <rPr>
        <b/>
        <sz val="14"/>
        <rFont val="宋体"/>
        <charset val="134"/>
      </rPr>
      <t>显示屏总成</t>
    </r>
  </si>
  <si>
    <t>PAD display assembly</t>
  </si>
  <si>
    <t>HC-7924100BA</t>
  </si>
  <si>
    <t>13738735-00</t>
  </si>
  <si>
    <r>
      <rPr>
        <b/>
        <sz val="14"/>
        <rFont val="宋体"/>
        <charset val="134"/>
      </rPr>
      <t>主机总成</t>
    </r>
  </si>
  <si>
    <t>Host assembly</t>
  </si>
  <si>
    <t>HCEF-7924200DE-E3</t>
  </si>
  <si>
    <t>14299941-00</t>
  </si>
  <si>
    <r>
      <rPr>
        <b/>
        <sz val="14"/>
        <rFont val="宋体"/>
        <charset val="134"/>
      </rPr>
      <t>左前角毫米波雷达</t>
    </r>
  </si>
  <si>
    <t>Left front corner millimeter wave radar</t>
  </si>
  <si>
    <t>HCEM-3604100B</t>
  </si>
  <si>
    <t>14299759-00</t>
  </si>
  <si>
    <r>
      <rPr>
        <b/>
        <sz val="14"/>
        <rFont val="宋体"/>
        <charset val="134"/>
      </rPr>
      <t>前置毫米波雷达</t>
    </r>
  </si>
  <si>
    <t>Front millimeter wave radar</t>
  </si>
  <si>
    <t>HCEM-3602600C</t>
  </si>
  <si>
    <t>13640057-00</t>
  </si>
  <si>
    <r>
      <rPr>
        <b/>
        <sz val="14"/>
        <rFont val="宋体"/>
        <charset val="134"/>
      </rPr>
      <t>左后轮速传感器</t>
    </r>
  </si>
  <si>
    <t>Left rear wheel speed sensor</t>
  </si>
  <si>
    <t>EL-3630330A-D5</t>
  </si>
  <si>
    <t>13643467-00</t>
  </si>
  <si>
    <r>
      <rPr>
        <b/>
        <sz val="14"/>
        <rFont val="宋体"/>
        <charset val="134"/>
      </rPr>
      <t>左前轮速传感器</t>
    </r>
  </si>
  <si>
    <t>Left front wheel speed sensor</t>
  </si>
  <si>
    <t>HC-3630130A-D5</t>
  </si>
  <si>
    <t>13253529-00</t>
  </si>
  <si>
    <r>
      <rPr>
        <b/>
        <sz val="14"/>
        <rFont val="宋体"/>
        <charset val="134"/>
      </rPr>
      <t>前视摄像头总成</t>
    </r>
  </si>
  <si>
    <t>Front camera assembly</t>
  </si>
  <si>
    <t>HC-3776400E</t>
  </si>
  <si>
    <t>13253530-00</t>
  </si>
  <si>
    <r>
      <rPr>
        <b/>
        <sz val="14"/>
        <rFont val="宋体"/>
        <charset val="134"/>
      </rPr>
      <t>后视摄像头总成</t>
    </r>
  </si>
  <si>
    <t>Rear camera assembly</t>
  </si>
  <si>
    <t>HC-3776700D</t>
  </si>
  <si>
    <t>13202077-00</t>
  </si>
  <si>
    <r>
      <rPr>
        <b/>
        <sz val="14"/>
        <rFont val="宋体"/>
        <charset val="134"/>
      </rPr>
      <t>后保险杠小线</t>
    </r>
  </si>
  <si>
    <t>Rear bumper small wire</t>
  </si>
  <si>
    <t>HCEF-4013100C</t>
  </si>
  <si>
    <t>13278424-00</t>
  </si>
  <si>
    <r>
      <rPr>
        <b/>
        <sz val="14"/>
        <rFont val="宋体"/>
        <charset val="134"/>
      </rPr>
      <t>冷凝器总成</t>
    </r>
  </si>
  <si>
    <t>Condenser assembly</t>
  </si>
  <si>
    <t>HCEF-8105010</t>
  </si>
  <si>
    <t>13377323-00</t>
  </si>
  <si>
    <r>
      <rPr>
        <b/>
        <sz val="14"/>
        <rFont val="宋体"/>
        <charset val="134"/>
      </rPr>
      <t>前保险杠上部安装支架</t>
    </r>
  </si>
  <si>
    <t>Front bumper upper mounting bracket</t>
  </si>
  <si>
    <t>HCEF-2803121</t>
  </si>
  <si>
    <t>13477841-00</t>
  </si>
  <si>
    <r>
      <rPr>
        <b/>
        <sz val="14"/>
        <rFont val="宋体"/>
        <charset val="134"/>
      </rPr>
      <t>前保险杠右进气口通道</t>
    </r>
  </si>
  <si>
    <t>Front bumper right air inlet channel</t>
  </si>
  <si>
    <t>HCEF-2803182/92</t>
  </si>
  <si>
    <t>13477844-00</t>
  </si>
  <si>
    <r>
      <rPr>
        <b/>
        <sz val="14"/>
        <rFont val="宋体"/>
        <charset val="134"/>
      </rPr>
      <t>前保险杠左进气口通道</t>
    </r>
  </si>
  <si>
    <t>Front bumper left air inlet channel</t>
  </si>
  <si>
    <t>HCEF-2803172/92</t>
  </si>
  <si>
    <t>13762145-00</t>
  </si>
  <si>
    <r>
      <rPr>
        <b/>
        <sz val="14"/>
        <rFont val="宋体"/>
        <charset val="134"/>
      </rPr>
      <t>前保险杠上本体</t>
    </r>
  </si>
  <si>
    <t>Front bumper upper body</t>
  </si>
  <si>
    <t>HCEF-2803111A/30</t>
  </si>
  <si>
    <t>13377341-00</t>
  </si>
  <si>
    <r>
      <rPr>
        <b/>
        <sz val="14"/>
        <rFont val="宋体"/>
        <charset val="134"/>
      </rPr>
      <t>前保险杠右装饰板</t>
    </r>
    <r>
      <rPr>
        <b/>
        <sz val="14"/>
        <rFont val="Times New Roman"/>
        <family val="1"/>
        <charset val="204"/>
      </rPr>
      <t>Ⅱ</t>
    </r>
  </si>
  <si>
    <t>Front bumper right decorative plate Ⅱ</t>
  </si>
  <si>
    <t>HCEF-2803261</t>
  </si>
  <si>
    <t>13377326-00</t>
  </si>
  <si>
    <r>
      <rPr>
        <b/>
        <sz val="14"/>
        <rFont val="宋体"/>
        <charset val="134"/>
      </rPr>
      <t>前保险杠右装饰板</t>
    </r>
    <r>
      <rPr>
        <b/>
        <sz val="14"/>
        <rFont val="Times New Roman"/>
        <family val="1"/>
        <charset val="204"/>
      </rPr>
      <t>Ⅰ</t>
    </r>
  </si>
  <si>
    <t>Front bumper right decorative plate Ⅰ</t>
  </si>
  <si>
    <t>HCEF-2803241</t>
  </si>
  <si>
    <t>13760283-00</t>
  </si>
  <si>
    <r>
      <rPr>
        <b/>
        <sz val="14"/>
        <rFont val="宋体"/>
        <charset val="134"/>
      </rPr>
      <t>前保险杠下本体</t>
    </r>
  </si>
  <si>
    <t>Front bumper lower body</t>
  </si>
  <si>
    <t>HCEF-2803112/97</t>
  </si>
  <si>
    <t>13377332-00</t>
  </si>
  <si>
    <r>
      <rPr>
        <b/>
        <sz val="14"/>
        <rFont val="宋体"/>
        <charset val="134"/>
      </rPr>
      <t>前保险杠左装饰板</t>
    </r>
    <r>
      <rPr>
        <b/>
        <sz val="14"/>
        <rFont val="Times New Roman"/>
        <family val="1"/>
        <charset val="204"/>
      </rPr>
      <t>Ⅰ</t>
    </r>
  </si>
  <si>
    <t>Front bumper left decorative plate Ⅰ</t>
  </si>
  <si>
    <t>HCEF-2803231</t>
  </si>
  <si>
    <t>13377340-00</t>
  </si>
  <si>
    <r>
      <rPr>
        <b/>
        <sz val="14"/>
        <rFont val="宋体"/>
        <charset val="134"/>
      </rPr>
      <t>前保险杠左装饰板</t>
    </r>
    <r>
      <rPr>
        <b/>
        <sz val="14"/>
        <rFont val="Times New Roman"/>
        <family val="1"/>
        <charset val="204"/>
      </rPr>
      <t>Ⅱ</t>
    </r>
  </si>
  <si>
    <t>Front bumper left decorative plate Ⅱ</t>
  </si>
  <si>
    <t>HCEF-2803251</t>
  </si>
  <si>
    <t>13335192-00</t>
  </si>
  <si>
    <r>
      <rPr>
        <b/>
        <sz val="14"/>
        <rFont val="宋体"/>
        <charset val="134"/>
      </rPr>
      <t>前保险杠下部亮饰条</t>
    </r>
  </si>
  <si>
    <t>Front bumper lower bright trim strip</t>
  </si>
  <si>
    <t>HCEF-2803115/71</t>
  </si>
  <si>
    <t>13477839-00</t>
  </si>
  <si>
    <r>
      <rPr>
        <b/>
        <sz val="14"/>
        <rFont val="宋体"/>
        <charset val="134"/>
      </rPr>
      <t>前保险杠右装饰条</t>
    </r>
  </si>
  <si>
    <t>Front bumper right decorative strip</t>
  </si>
  <si>
    <t>HCEF-2803281</t>
  </si>
  <si>
    <t>13477838-00</t>
  </si>
  <si>
    <r>
      <rPr>
        <b/>
        <sz val="14"/>
        <rFont val="宋体"/>
        <charset val="134"/>
      </rPr>
      <t>前保险杠左装饰条</t>
    </r>
  </si>
  <si>
    <t>Front bumper left decorative strip</t>
  </si>
  <si>
    <t>HCEF-2803271</t>
  </si>
  <si>
    <t>13760286-00</t>
  </si>
  <si>
    <r>
      <rPr>
        <b/>
        <sz val="14"/>
        <rFont val="宋体"/>
        <charset val="134"/>
      </rPr>
      <t>后保险杠上本体</t>
    </r>
  </si>
  <si>
    <t>Rear bumper upper body</t>
  </si>
  <si>
    <t>HCEF-2804111A/30</t>
  </si>
  <si>
    <t>13765320-00</t>
  </si>
  <si>
    <r>
      <rPr>
        <b/>
        <sz val="14"/>
        <rFont val="宋体"/>
        <charset val="134"/>
      </rPr>
      <t>后保险杠下本体</t>
    </r>
  </si>
  <si>
    <t>Rear bumper lower body</t>
  </si>
  <si>
    <t>HCEF-2804112/97</t>
  </si>
  <si>
    <t>13335161-00</t>
  </si>
  <si>
    <r>
      <rPr>
        <b/>
        <sz val="14"/>
        <rFont val="宋体"/>
        <charset val="134"/>
      </rPr>
      <t>后保险杠下部亮饰条</t>
    </r>
  </si>
  <si>
    <t>Rear bumper lower bright trim strip</t>
  </si>
  <si>
    <t>HCEF-2804218/71</t>
  </si>
  <si>
    <t>13377361-00</t>
  </si>
  <si>
    <r>
      <rPr>
        <b/>
        <sz val="14"/>
        <rFont val="宋体"/>
        <charset val="134"/>
      </rPr>
      <t>后保险杠下扰流板</t>
    </r>
  </si>
  <si>
    <t>Rear bumper lower spoiler</t>
  </si>
  <si>
    <t>HCEF-2804119</t>
  </si>
  <si>
    <t>13378558-00</t>
  </si>
  <si>
    <r>
      <rPr>
        <b/>
        <sz val="14"/>
        <rFont val="宋体"/>
        <charset val="134"/>
      </rPr>
      <t>后保险杠左装饰条</t>
    </r>
  </si>
  <si>
    <t>Rear bumper left trim strip</t>
  </si>
  <si>
    <t>HCEF-2804113</t>
  </si>
  <si>
    <t>13378560-00</t>
  </si>
  <si>
    <r>
      <rPr>
        <b/>
        <sz val="14"/>
        <rFont val="宋体"/>
        <charset val="134"/>
      </rPr>
      <t>后保险杠右装饰条</t>
    </r>
  </si>
  <si>
    <t>Rear bumper right trim strip</t>
  </si>
  <si>
    <t>HCEF-2804114</t>
  </si>
  <si>
    <t>13353386-00</t>
  </si>
  <si>
    <r>
      <rPr>
        <b/>
        <sz val="14"/>
        <rFont val="宋体"/>
        <charset val="134"/>
      </rPr>
      <t>后保险杠左下支撑支架总成</t>
    </r>
  </si>
  <si>
    <t>Rear bumper left lower support bracket assembly</t>
  </si>
  <si>
    <t>HCEF-2804330</t>
  </si>
  <si>
    <t>13353385-00</t>
  </si>
  <si>
    <r>
      <rPr>
        <b/>
        <sz val="14"/>
        <rFont val="宋体"/>
        <charset val="134"/>
      </rPr>
      <t>后保险杠左前支架总成</t>
    </r>
  </si>
  <si>
    <t>Rear bumper left front bracket assembly</t>
  </si>
  <si>
    <t>HCEF-2804310</t>
  </si>
  <si>
    <t>13353392-00</t>
  </si>
  <si>
    <r>
      <rPr>
        <b/>
        <sz val="14"/>
        <rFont val="宋体"/>
        <charset val="134"/>
      </rPr>
      <t>后保险杠左后支架总成</t>
    </r>
  </si>
  <si>
    <t>Rear bumper left rear bracket assembly</t>
  </si>
  <si>
    <t>HCEF-2804320</t>
  </si>
  <si>
    <t>13353383-00</t>
  </si>
  <si>
    <r>
      <rPr>
        <b/>
        <sz val="14"/>
        <rFont val="宋体"/>
        <charset val="134"/>
      </rPr>
      <t>后保险杠右下支撑支架总成</t>
    </r>
  </si>
  <si>
    <t>Rear bumper right lower support bracket assembly</t>
  </si>
  <si>
    <t>HCEF-2804430</t>
  </si>
  <si>
    <t>13353384-00</t>
  </si>
  <si>
    <r>
      <rPr>
        <b/>
        <sz val="14"/>
        <rFont val="宋体"/>
        <charset val="134"/>
      </rPr>
      <t>后保险杠右前支架总成</t>
    </r>
  </si>
  <si>
    <t>Rear bumper right front bracket assembly</t>
  </si>
  <si>
    <t>HCEF-2804410</t>
  </si>
  <si>
    <t>13353387-00</t>
  </si>
  <si>
    <r>
      <rPr>
        <b/>
        <sz val="14"/>
        <rFont val="宋体"/>
        <charset val="134"/>
      </rPr>
      <t>后保险杠右后支架总成</t>
    </r>
  </si>
  <si>
    <t>Rear bumper right rear bracket assembly</t>
  </si>
  <si>
    <t>HCEF-2804420</t>
  </si>
  <si>
    <t>13588790-00</t>
  </si>
  <si>
    <r>
      <rPr>
        <b/>
        <sz val="14"/>
        <rFont val="宋体"/>
        <charset val="134"/>
      </rPr>
      <t>前副车架挡泥板总成</t>
    </r>
  </si>
  <si>
    <t>Front subframe fender assembly</t>
  </si>
  <si>
    <t>HCE-3102310C-D1</t>
  </si>
  <si>
    <t>13356755-00</t>
  </si>
  <si>
    <r>
      <rPr>
        <b/>
        <sz val="14"/>
        <rFont val="宋体"/>
        <charset val="134"/>
      </rPr>
      <t>右前轮挡泥板总成</t>
    </r>
  </si>
  <si>
    <t>Right front wheel fender assembly</t>
  </si>
  <si>
    <t>HCEF-3102120</t>
  </si>
  <si>
    <t>13356758-00</t>
  </si>
  <si>
    <r>
      <rPr>
        <b/>
        <sz val="10.5"/>
        <color rgb="FF606266"/>
        <rFont val="宋体"/>
        <charset val="134"/>
      </rPr>
      <t>左前轮挡泥板总成</t>
    </r>
  </si>
  <si>
    <t>Left front wheel fender assembly =</t>
  </si>
  <si>
    <t>HCEF-3102110</t>
  </si>
  <si>
    <t>13356752-00</t>
  </si>
  <si>
    <r>
      <rPr>
        <b/>
        <sz val="14"/>
        <rFont val="宋体"/>
        <charset val="134"/>
      </rPr>
      <t>左后轮挡泥板总成</t>
    </r>
  </si>
  <si>
    <t>Left rear wheel fender assembly</t>
  </si>
  <si>
    <t>HCEF-3102130</t>
  </si>
  <si>
    <t>13356713-00</t>
  </si>
  <si>
    <r>
      <rPr>
        <b/>
        <sz val="14"/>
        <rFont val="宋体"/>
        <charset val="134"/>
      </rPr>
      <t>右后轮挡泥板总成</t>
    </r>
  </si>
  <si>
    <t>Right rear wheel fender assembly</t>
  </si>
  <si>
    <t>HCEF-3102140</t>
  </si>
  <si>
    <t>13353389-00</t>
  </si>
  <si>
    <r>
      <rPr>
        <b/>
        <sz val="14"/>
        <rFont val="宋体"/>
        <charset val="134"/>
      </rPr>
      <t>散热器左导流板总成</t>
    </r>
  </si>
  <si>
    <t>Radiator left deflector assembly</t>
  </si>
  <si>
    <t>HCEF-5302310</t>
  </si>
  <si>
    <t>13353381-00</t>
  </si>
  <si>
    <r>
      <rPr>
        <b/>
        <sz val="14"/>
        <rFont val="宋体"/>
        <charset val="134"/>
      </rPr>
      <t>散热器右导流板总成</t>
    </r>
  </si>
  <si>
    <t>Radiator right deflector assembly</t>
  </si>
  <si>
    <t>HCEF-5302320</t>
  </si>
  <si>
    <t>13601381-00</t>
  </si>
  <si>
    <r>
      <rPr>
        <b/>
        <sz val="14"/>
        <rFont val="宋体"/>
        <charset val="134"/>
      </rPr>
      <t>前舱左装饰板总成</t>
    </r>
  </si>
  <si>
    <t>Front compartment left decorative panel assembly</t>
  </si>
  <si>
    <t>HCE-5302230A-D1</t>
  </si>
  <si>
    <t>13601380-00</t>
  </si>
  <si>
    <r>
      <rPr>
        <b/>
        <sz val="14"/>
        <rFont val="宋体"/>
        <charset val="134"/>
      </rPr>
      <t>前舱右装饰板总成</t>
    </r>
  </si>
  <si>
    <t>Front compartment right decorative panel assembly</t>
  </si>
  <si>
    <t>HCE-5302240A-D1</t>
  </si>
  <si>
    <t>13567815-00</t>
  </si>
  <si>
    <r>
      <rPr>
        <b/>
        <sz val="14"/>
        <rFont val="宋体"/>
        <charset val="134"/>
      </rPr>
      <t>仪表板上本体总成</t>
    </r>
  </si>
  <si>
    <t>Instrument panel upper body assembly</t>
  </si>
  <si>
    <t>HCEF-5306110C-00ZM</t>
  </si>
  <si>
    <t>12636510-00</t>
  </si>
  <si>
    <r>
      <rPr>
        <b/>
        <sz val="14"/>
        <rFont val="宋体"/>
        <charset val="134"/>
      </rPr>
      <t>前舱盖左铰链总成</t>
    </r>
  </si>
  <si>
    <t>Front compartment lid left hinge assembly</t>
  </si>
  <si>
    <t>HC-8402610</t>
  </si>
  <si>
    <t>12636511-00</t>
  </si>
  <si>
    <r>
      <rPr>
        <b/>
        <sz val="14"/>
        <rFont val="宋体"/>
        <charset val="134"/>
      </rPr>
      <t>前舱盖右铰链总成</t>
    </r>
  </si>
  <si>
    <t>Front compartment lid right hinge assembly</t>
  </si>
  <si>
    <t>HC-8402619</t>
  </si>
  <si>
    <t>13743488-00</t>
  </si>
  <si>
    <r>
      <rPr>
        <b/>
        <sz val="14"/>
        <rFont val="宋体"/>
        <charset val="134"/>
      </rPr>
      <t>行李箱盖总成</t>
    </r>
  </si>
  <si>
    <t>Trunk lid assembly</t>
  </si>
  <si>
    <t>HCEF-5604010/77</t>
  </si>
  <si>
    <t>13318262-00</t>
  </si>
  <si>
    <r>
      <rPr>
        <b/>
        <sz val="14"/>
        <rFont val="宋体"/>
        <charset val="134"/>
      </rPr>
      <t>行李箱盖左铰链总成</t>
    </r>
  </si>
  <si>
    <t>Trunk lid left hinge assembly</t>
  </si>
  <si>
    <t>HC-5606110B</t>
  </si>
  <si>
    <t>13318306-00</t>
  </si>
  <si>
    <r>
      <rPr>
        <b/>
        <sz val="14"/>
        <rFont val="宋体"/>
        <charset val="134"/>
      </rPr>
      <t>行李箱盖右铰链总成</t>
    </r>
  </si>
  <si>
    <t>Trunk lid right hinge assembly</t>
  </si>
  <si>
    <t>HC-5606119B</t>
  </si>
  <si>
    <t>13765342-00</t>
  </si>
  <si>
    <r>
      <rPr>
        <b/>
        <sz val="14"/>
        <rFont val="宋体"/>
        <charset val="134"/>
      </rPr>
      <t>后保险杠左安装支架</t>
    </r>
  </si>
  <si>
    <t>Rear bumper left mounting bracket</t>
  </si>
  <si>
    <t>HCEF-5401143/77</t>
  </si>
  <si>
    <t>13765341-00</t>
  </si>
  <si>
    <r>
      <rPr>
        <b/>
        <sz val="14"/>
        <rFont val="宋体"/>
        <charset val="134"/>
      </rPr>
      <t>后保险杠右安装支架</t>
    </r>
  </si>
  <si>
    <t>Rear bumper right mounting bracket</t>
  </si>
  <si>
    <t>HCEF-5401144/77</t>
  </si>
  <si>
    <t>12326145-00</t>
  </si>
  <si>
    <r>
      <rPr>
        <b/>
        <sz val="14"/>
        <rFont val="宋体"/>
        <charset val="134"/>
      </rPr>
      <t>左后门上铰链总成</t>
    </r>
  </si>
  <si>
    <t>Left rear door upper hinge assembly</t>
  </si>
  <si>
    <t>ST-6206100</t>
  </si>
  <si>
    <t>12326118-00</t>
  </si>
  <si>
    <r>
      <rPr>
        <b/>
        <sz val="14"/>
        <rFont val="宋体"/>
        <charset val="134"/>
      </rPr>
      <t>右前门下铰链总成</t>
    </r>
  </si>
  <si>
    <t>Right front door lower hinge assembly</t>
  </si>
  <si>
    <t>ST-6106209</t>
  </si>
  <si>
    <t>12326116-00</t>
  </si>
  <si>
    <r>
      <rPr>
        <b/>
        <sz val="14"/>
        <rFont val="宋体"/>
        <charset val="134"/>
      </rPr>
      <t>左前门下铰链总成</t>
    </r>
  </si>
  <si>
    <t>Left front door lower hinge assembly</t>
  </si>
  <si>
    <t>ST-6106200</t>
  </si>
  <si>
    <t>12908855-00</t>
  </si>
  <si>
    <r>
      <rPr>
        <b/>
        <sz val="14"/>
        <rFont val="宋体"/>
        <charset val="134"/>
      </rPr>
      <t>右前门上铰链总成</t>
    </r>
  </si>
  <si>
    <t>Right front door upper hinge assembly</t>
  </si>
  <si>
    <t>ST-6106109A</t>
  </si>
  <si>
    <t>13089173-00</t>
  </si>
  <si>
    <r>
      <rPr>
        <b/>
        <sz val="14"/>
        <rFont val="宋体"/>
        <charset val="134"/>
      </rPr>
      <t>翼子板后中安装支架</t>
    </r>
  </si>
  <si>
    <t>Fender rear middle mounting bracket</t>
  </si>
  <si>
    <t>HC-5401157Q/77</t>
  </si>
  <si>
    <t>13765339-00</t>
  </si>
  <si>
    <r>
      <rPr>
        <b/>
        <sz val="14"/>
        <rFont val="宋体"/>
        <charset val="134"/>
      </rPr>
      <t>左翼子板后下安装支架</t>
    </r>
  </si>
  <si>
    <t>Left fender rear lower mounting bracket</t>
  </si>
  <si>
    <t>HCEF-5401241Q/77</t>
  </si>
  <si>
    <t>13765347-00</t>
  </si>
  <si>
    <r>
      <rPr>
        <b/>
        <sz val="10.5"/>
        <color rgb="FF606266"/>
        <rFont val="宋体"/>
        <charset val="134"/>
      </rPr>
      <t>右翼子板后下安装支架</t>
    </r>
  </si>
  <si>
    <t>Right fender rear lower mounting bracket</t>
  </si>
  <si>
    <t>HCEF-5401242Q/77</t>
  </si>
  <si>
    <t>13088322-00</t>
  </si>
  <si>
    <r>
      <rPr>
        <b/>
        <sz val="14"/>
        <rFont val="宋体"/>
        <charset val="134"/>
      </rPr>
      <t>翼子板后上安装支架</t>
    </r>
  </si>
  <si>
    <t>Fender rear upper mounting bracket</t>
  </si>
  <si>
    <t>HC-5401155Q/77</t>
  </si>
  <si>
    <t>13088323-00</t>
  </si>
  <si>
    <r>
      <rPr>
        <b/>
        <sz val="14"/>
        <rFont val="宋体"/>
        <charset val="134"/>
      </rPr>
      <t>翼子板中上安装支架</t>
    </r>
  </si>
  <si>
    <t>Fender middle upper mounting bracket</t>
  </si>
  <si>
    <t>HC-5401153Q/77</t>
  </si>
  <si>
    <t>13503506-00</t>
  </si>
  <si>
    <r>
      <rPr>
        <b/>
        <sz val="14"/>
        <rFont val="宋体"/>
        <charset val="134"/>
      </rPr>
      <t>前防撞梁总成</t>
    </r>
  </si>
  <si>
    <t>Front anti-collision beam assembly</t>
  </si>
  <si>
    <t>HCHY-8400010/77</t>
  </si>
  <si>
    <t>13559851-00</t>
  </si>
  <si>
    <r>
      <rPr>
        <b/>
        <sz val="14"/>
        <rFont val="宋体"/>
        <charset val="134"/>
      </rPr>
      <t>前舱稳定杆总成</t>
    </r>
  </si>
  <si>
    <t>Front cabin stabilizer bar assembly</t>
  </si>
  <si>
    <t>HC-5301960E</t>
  </si>
  <si>
    <t>12994673-00</t>
  </si>
  <si>
    <r>
      <rPr>
        <b/>
        <sz val="14"/>
        <rFont val="宋体"/>
        <charset val="134"/>
      </rPr>
      <t>右前门玻璃总成</t>
    </r>
  </si>
  <si>
    <t>Right front door glass assembly</t>
  </si>
  <si>
    <t>HC-6103109C</t>
  </si>
  <si>
    <t>12593049-00</t>
  </si>
  <si>
    <r>
      <rPr>
        <b/>
        <sz val="14"/>
        <rFont val="宋体"/>
        <charset val="134"/>
      </rPr>
      <t>右前门密封条</t>
    </r>
  </si>
  <si>
    <t>Right front door sealing strip</t>
  </si>
  <si>
    <t>HC-6107112</t>
  </si>
  <si>
    <t>12593050-00</t>
  </si>
  <si>
    <r>
      <rPr>
        <b/>
        <sz val="14"/>
        <rFont val="宋体"/>
        <charset val="134"/>
      </rPr>
      <t>左前门密封条</t>
    </r>
    <r>
      <rPr>
        <b/>
        <sz val="14"/>
        <rFont val="Times New Roman"/>
        <family val="1"/>
        <charset val="204"/>
      </rPr>
      <t xml:space="preserve">
</t>
    </r>
  </si>
  <si>
    <t>Left front door sealing strip</t>
  </si>
  <si>
    <t>HC-6107111</t>
  </si>
  <si>
    <t>12593075-00</t>
  </si>
  <si>
    <r>
      <rPr>
        <b/>
        <sz val="14"/>
        <rFont val="宋体"/>
        <charset val="134"/>
      </rPr>
      <t>左后门玻璃总成</t>
    </r>
  </si>
  <si>
    <t>Left rear door glass assembly</t>
  </si>
  <si>
    <t>HC-6203100A</t>
  </si>
  <si>
    <t>12593129-00</t>
  </si>
  <si>
    <r>
      <rPr>
        <b/>
        <sz val="14"/>
        <rFont val="宋体"/>
        <charset val="134"/>
      </rPr>
      <t>右后门玻璃总成</t>
    </r>
  </si>
  <si>
    <t>Right rear door glass assembly</t>
  </si>
  <si>
    <t>HC-6203109A</t>
  </si>
  <si>
    <t>12593046-00</t>
  </si>
  <si>
    <r>
      <rPr>
        <b/>
        <sz val="14"/>
        <rFont val="宋体"/>
        <charset val="134"/>
      </rPr>
      <t>左后门密封条</t>
    </r>
  </si>
  <si>
    <t>Left rear door sealing strip</t>
  </si>
  <si>
    <t>HC-6207111</t>
  </si>
  <si>
    <t>12593780-00</t>
  </si>
  <si>
    <r>
      <rPr>
        <b/>
        <sz val="14"/>
        <rFont val="宋体"/>
        <charset val="134"/>
      </rPr>
      <t>左后门外水切总成</t>
    </r>
  </si>
  <si>
    <t>Left rear door outer water cut assembly</t>
  </si>
  <si>
    <t>HC-6207115</t>
  </si>
  <si>
    <t>12593778-00</t>
  </si>
  <si>
    <r>
      <rPr>
        <b/>
        <sz val="14"/>
        <rFont val="宋体"/>
        <charset val="134"/>
      </rPr>
      <t>右前门外水切总成</t>
    </r>
  </si>
  <si>
    <t>Right front door outer water cut assembly</t>
  </si>
  <si>
    <t>HC-6107116</t>
  </si>
  <si>
    <t>12593777-00</t>
  </si>
  <si>
    <r>
      <rPr>
        <b/>
        <sz val="14"/>
        <rFont val="宋体"/>
        <charset val="134"/>
      </rPr>
      <t>左前门外水切总成</t>
    </r>
  </si>
  <si>
    <t>Left front door outer water cut assembly</t>
  </si>
  <si>
    <t>HC-6107115</t>
  </si>
  <si>
    <t>12593781-00</t>
  </si>
  <si>
    <r>
      <rPr>
        <b/>
        <sz val="14"/>
        <rFont val="宋体"/>
        <charset val="134"/>
      </rPr>
      <t>右后门外水切总成</t>
    </r>
  </si>
  <si>
    <t>Right rear door Exterior wiper assembly</t>
  </si>
  <si>
    <t>HC-6207116</t>
  </si>
  <si>
    <t>12920084-00</t>
  </si>
  <si>
    <r>
      <rPr>
        <b/>
        <sz val="14"/>
        <rFont val="宋体"/>
        <charset val="134"/>
      </rPr>
      <t>右后侧围玻璃总成</t>
    </r>
  </si>
  <si>
    <t>Right rear side glass assembly</t>
  </si>
  <si>
    <t>HC-5406020C</t>
  </si>
  <si>
    <t>12920070-00</t>
  </si>
  <si>
    <r>
      <rPr>
        <b/>
        <sz val="14"/>
        <rFont val="宋体"/>
        <charset val="134"/>
      </rPr>
      <t>左后侧围玻璃总成</t>
    </r>
  </si>
  <si>
    <t>Left rear side glass assembly</t>
  </si>
  <si>
    <t>HC-5406010C</t>
  </si>
  <si>
    <t>13363684-00</t>
  </si>
  <si>
    <r>
      <rPr>
        <b/>
        <sz val="14"/>
        <rFont val="宋体"/>
        <charset val="134"/>
      </rPr>
      <t>前风窗玻璃总成</t>
    </r>
  </si>
  <si>
    <t>Front windshield glass assembly</t>
  </si>
  <si>
    <t>HC-5206010N</t>
  </si>
  <si>
    <t>13363676-00</t>
  </si>
  <si>
    <r>
      <rPr>
        <b/>
        <sz val="14"/>
        <rFont val="宋体"/>
        <charset val="134"/>
      </rPr>
      <t>后风窗玻璃总成</t>
    </r>
  </si>
  <si>
    <t>Rear windshield glass assembly</t>
  </si>
  <si>
    <t>HC-5206020B</t>
  </si>
  <si>
    <t>12593144-00</t>
  </si>
  <si>
    <r>
      <rPr>
        <b/>
        <sz val="14"/>
        <rFont val="宋体"/>
        <charset val="134"/>
      </rPr>
      <t>前雨刮传动系统总成</t>
    </r>
  </si>
  <si>
    <t>Front wiper drive system assembly</t>
  </si>
  <si>
    <t>HC-5205300</t>
  </si>
  <si>
    <t>12593180-00</t>
  </si>
  <si>
    <r>
      <rPr>
        <b/>
        <sz val="14"/>
        <rFont val="宋体"/>
        <charset val="134"/>
      </rPr>
      <t>洗涤液壶及电机总成</t>
    </r>
  </si>
  <si>
    <t>Washer fluid bottle and motor assembly</t>
  </si>
  <si>
    <t>HC-5207110</t>
  </si>
  <si>
    <t>13599023-00</t>
  </si>
  <si>
    <r>
      <rPr>
        <b/>
        <sz val="14"/>
        <rFont val="宋体"/>
        <charset val="134"/>
      </rPr>
      <t>右外后视镜总成</t>
    </r>
  </si>
  <si>
    <t>Right exterior rearview mirror assembly</t>
  </si>
  <si>
    <t>HC-8202109-D1</t>
  </si>
  <si>
    <t>14104584-00</t>
  </si>
  <si>
    <r>
      <rPr>
        <b/>
        <sz val="14"/>
        <rFont val="宋体"/>
        <charset val="134"/>
      </rPr>
      <t>左外后视镜总成</t>
    </r>
  </si>
  <si>
    <t>Left exterior rearview mirror assembly</t>
  </si>
  <si>
    <t>HC-8202100-D4</t>
  </si>
  <si>
    <t>13463080-00</t>
  </si>
  <si>
    <r>
      <rPr>
        <b/>
        <sz val="14"/>
        <rFont val="宋体"/>
        <charset val="134"/>
      </rPr>
      <t>右前门外把手总成</t>
    </r>
  </si>
  <si>
    <t>Right front door exterior handle assembly</t>
  </si>
  <si>
    <t>HC-6105109F</t>
  </si>
  <si>
    <t>13463079-00</t>
  </si>
  <si>
    <r>
      <rPr>
        <b/>
        <sz val="14"/>
        <rFont val="宋体"/>
        <charset val="134"/>
      </rPr>
      <t>左前门外把手总成</t>
    </r>
  </si>
  <si>
    <t>Left front door exterior handle assembly</t>
  </si>
  <si>
    <t>HC-6105100F</t>
  </si>
  <si>
    <t>13282341-00</t>
  </si>
  <si>
    <r>
      <rPr>
        <b/>
        <sz val="14"/>
        <rFont val="宋体"/>
        <charset val="134"/>
      </rPr>
      <t>右前门锁体总成</t>
    </r>
  </si>
  <si>
    <t>Right front door lock assembly</t>
  </si>
  <si>
    <t>HC-6105209C</t>
  </si>
  <si>
    <t>12841016-00</t>
  </si>
  <si>
    <r>
      <rPr>
        <b/>
        <sz val="14"/>
        <rFont val="宋体"/>
        <charset val="134"/>
      </rPr>
      <t>左后门玻璃升降器总成</t>
    </r>
  </si>
  <si>
    <t>Left rear door glass lifter assembly</t>
  </si>
  <si>
    <t>HC-6204100A</t>
  </si>
  <si>
    <t>12841015-00</t>
  </si>
  <si>
    <r>
      <rPr>
        <b/>
        <sz val="14"/>
        <rFont val="宋体"/>
        <charset val="134"/>
      </rPr>
      <t>右后门玻璃升降器总成</t>
    </r>
  </si>
  <si>
    <t>Right rear door glass lifter assembly</t>
  </si>
  <si>
    <t>HC-6204109A</t>
  </si>
  <si>
    <t>13282314-00</t>
  </si>
  <si>
    <r>
      <rPr>
        <b/>
        <sz val="14"/>
        <rFont val="宋体"/>
        <charset val="134"/>
      </rPr>
      <t>左后门锁体总成</t>
    </r>
  </si>
  <si>
    <t>Left rear door lock assembly</t>
  </si>
  <si>
    <t>HC-6205200C</t>
  </si>
  <si>
    <t>13282340-00</t>
  </si>
  <si>
    <r>
      <rPr>
        <b/>
        <sz val="14"/>
        <rFont val="宋体"/>
        <charset val="134"/>
      </rPr>
      <t>右后门锁体总成</t>
    </r>
  </si>
  <si>
    <t>Right rear door lock assembly</t>
  </si>
  <si>
    <t>HC-6205209C</t>
  </si>
  <si>
    <t>13386903-00</t>
  </si>
  <si>
    <r>
      <rPr>
        <b/>
        <sz val="14"/>
        <rFont val="宋体"/>
        <charset val="134"/>
      </rPr>
      <t>行李箱盖锁体总成</t>
    </r>
  </si>
  <si>
    <t>Trunk lid lock assembly</t>
  </si>
  <si>
    <t>HCHY-5605100A</t>
  </si>
  <si>
    <t>13386905-00</t>
  </si>
  <si>
    <r>
      <rPr>
        <b/>
        <sz val="14"/>
        <rFont val="宋体"/>
        <charset val="134"/>
      </rPr>
      <t>行李箱盖右电动弹簧本体</t>
    </r>
  </si>
  <si>
    <t>Trunk lid right electric spring body</t>
  </si>
  <si>
    <t>HCHY-5606919A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</si>
</sst>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\$#,##0.00;\-\$#,##0.00"/>
    <numFmt numFmtId="169" formatCode="&quot;￥&quot;#,##0.00_);[Red]\(&quot;￥&quot;#,##0.00\)"/>
  </numFmts>
  <fonts count="14">
    <font>
      <sz val="12"/>
      <name val="宋体"/>
      <charset val="134"/>
    </font>
    <font>
      <sz val="14"/>
      <name val="Times New Roman"/>
      <family val="1"/>
      <charset val="204"/>
    </font>
    <font>
      <sz val="14"/>
      <name val="宋体"/>
      <charset val="13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宋体"/>
      <charset val="134"/>
    </font>
    <font>
      <b/>
      <sz val="12"/>
      <name val="Times New Roman"/>
      <family val="1"/>
      <charset val="204"/>
    </font>
    <font>
      <b/>
      <sz val="12"/>
      <name val="宋体"/>
      <charset val="134"/>
    </font>
    <font>
      <b/>
      <sz val="14"/>
      <color rgb="FF000000"/>
      <name val="宋体"/>
      <charset val="134"/>
    </font>
    <font>
      <b/>
      <sz val="10.5"/>
      <color rgb="FF606266"/>
      <name val="Times New Roman"/>
      <family val="1"/>
      <charset val="204"/>
    </font>
    <font>
      <b/>
      <sz val="10.5"/>
      <color rgb="FF606266"/>
      <name val="NORMAL-FONT"/>
      <charset val="134"/>
    </font>
    <font>
      <b/>
      <sz val="10.5"/>
      <color rgb="FF606266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169" fontId="2" fillId="0" borderId="0" xfId="0" applyNumberFormat="1" applyFont="1" applyBorder="1">
      <alignment vertical="center"/>
    </xf>
    <xf numFmtId="168" fontId="3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168" fontId="7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readingOrder="1"/>
    </xf>
    <xf numFmtId="168" fontId="7" fillId="2" borderId="1" xfId="0" applyNumberFormat="1" applyFont="1" applyFill="1" applyBorder="1" applyAlignment="1">
      <alignment horizontal="center" vertical="center"/>
    </xf>
    <xf numFmtId="169" fontId="7" fillId="2" borderId="1" xfId="0" applyNumberFormat="1" applyFont="1" applyFill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168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168" fontId="5" fillId="2" borderId="1" xfId="0" applyNumberFormat="1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 wrapText="1" readingOrder="1"/>
    </xf>
    <xf numFmtId="0" fontId="12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26" Type="http://schemas.openxmlformats.org/officeDocument/2006/relationships/image" Target="media/image1460.png"/><Relationship Id="rId117" Type="http://schemas.openxmlformats.org/officeDocument/2006/relationships/image" Target="media/image2370.png"/><Relationship Id="rId89" Type="http://schemas.openxmlformats.org/officeDocument/2006/relationships/image" Target="media/image2090.jpeg"/><Relationship Id="rId84" Type="http://schemas.openxmlformats.org/officeDocument/2006/relationships/image" Target="media/image2040.png"/><Relationship Id="rId68" Type="http://schemas.openxmlformats.org/officeDocument/2006/relationships/image" Target="media/image1880.png"/><Relationship Id="rId63" Type="http://schemas.openxmlformats.org/officeDocument/2006/relationships/image" Target="media/image1830.png"/><Relationship Id="rId47" Type="http://schemas.openxmlformats.org/officeDocument/2006/relationships/image" Target="media/image1670.png"/><Relationship Id="rId42" Type="http://schemas.openxmlformats.org/officeDocument/2006/relationships/image" Target="media/image1620.png"/><Relationship Id="rId21" Type="http://schemas.openxmlformats.org/officeDocument/2006/relationships/image" Target="media/image1410.png"/><Relationship Id="rId133" Type="http://schemas.openxmlformats.org/officeDocument/2006/relationships/image" Target="media/image2530.png"/><Relationship Id="rId112" Type="http://schemas.openxmlformats.org/officeDocument/2006/relationships/image" Target="media/image2320.jpeg"/><Relationship Id="rId16" Type="http://schemas.openxmlformats.org/officeDocument/2006/relationships/image" Target="media/image1360.jpeg"/><Relationship Id="rId107" Type="http://schemas.openxmlformats.org/officeDocument/2006/relationships/image" Target="media/image2270.png"/><Relationship Id="rId79" Type="http://schemas.openxmlformats.org/officeDocument/2006/relationships/image" Target="media/image1990.png"/><Relationship Id="rId74" Type="http://schemas.openxmlformats.org/officeDocument/2006/relationships/image" Target="media/image1940.jpeg"/><Relationship Id="rId58" Type="http://schemas.openxmlformats.org/officeDocument/2006/relationships/image" Target="media/image1780.jpeg"/><Relationship Id="rId53" Type="http://schemas.openxmlformats.org/officeDocument/2006/relationships/image" Target="media/image1730.jpeg"/><Relationship Id="rId37" Type="http://schemas.openxmlformats.org/officeDocument/2006/relationships/image" Target="media/image1570.png"/><Relationship Id="rId32" Type="http://schemas.openxmlformats.org/officeDocument/2006/relationships/image" Target="media/image1520.png"/><Relationship Id="rId128" Type="http://schemas.openxmlformats.org/officeDocument/2006/relationships/image" Target="media/image2480.jpeg"/><Relationship Id="rId123" Type="http://schemas.openxmlformats.org/officeDocument/2006/relationships/image" Target="media/image2430.png"/><Relationship Id="rId11" Type="http://schemas.openxmlformats.org/officeDocument/2006/relationships/image" Target="media/image1310.jpeg"/><Relationship Id="rId102" Type="http://schemas.openxmlformats.org/officeDocument/2006/relationships/image" Target="media/image2220.jpeg"/><Relationship Id="rId95" Type="http://schemas.openxmlformats.org/officeDocument/2006/relationships/image" Target="media/image2150.jpeg"/><Relationship Id="rId90" Type="http://schemas.openxmlformats.org/officeDocument/2006/relationships/image" Target="media/image2100.png"/><Relationship Id="rId5" Type="http://schemas.openxmlformats.org/officeDocument/2006/relationships/image" Target="media/image1250.png"/><Relationship Id="rId77" Type="http://schemas.openxmlformats.org/officeDocument/2006/relationships/image" Target="media/image1970.png"/><Relationship Id="rId69" Type="http://schemas.openxmlformats.org/officeDocument/2006/relationships/image" Target="media/image1890.jpeg"/><Relationship Id="rId64" Type="http://schemas.openxmlformats.org/officeDocument/2006/relationships/image" Target="media/image1840.jpeg"/><Relationship Id="rId56" Type="http://schemas.openxmlformats.org/officeDocument/2006/relationships/image" Target="media/image1760.jpeg"/><Relationship Id="rId48" Type="http://schemas.openxmlformats.org/officeDocument/2006/relationships/image" Target="media/image1680.jpeg"/><Relationship Id="rId43" Type="http://schemas.openxmlformats.org/officeDocument/2006/relationships/image" Target="media/image1630.jpeg"/><Relationship Id="rId35" Type="http://schemas.openxmlformats.org/officeDocument/2006/relationships/image" Target="media/image1550.jpeg"/><Relationship Id="rId30" Type="http://schemas.openxmlformats.org/officeDocument/2006/relationships/image" Target="media/image1500.png"/><Relationship Id="rId27" Type="http://schemas.openxmlformats.org/officeDocument/2006/relationships/image" Target="media/image1470.jpeg"/><Relationship Id="rId22" Type="http://schemas.openxmlformats.org/officeDocument/2006/relationships/image" Target="media/image1420.jpeg"/><Relationship Id="rId14" Type="http://schemas.openxmlformats.org/officeDocument/2006/relationships/image" Target="media/image1340.png"/><Relationship Id="rId126" Type="http://schemas.openxmlformats.org/officeDocument/2006/relationships/image" Target="media/image2460.png"/><Relationship Id="rId118" Type="http://schemas.openxmlformats.org/officeDocument/2006/relationships/image" Target="media/image2380.jpeg"/><Relationship Id="rId113" Type="http://schemas.openxmlformats.org/officeDocument/2006/relationships/image" Target="media/image2330.png"/><Relationship Id="rId105" Type="http://schemas.openxmlformats.org/officeDocument/2006/relationships/image" Target="media/image2250.png"/><Relationship Id="rId100" Type="http://schemas.openxmlformats.org/officeDocument/2006/relationships/image" Target="media/image2200.png"/><Relationship Id="rId98" Type="http://schemas.openxmlformats.org/officeDocument/2006/relationships/image" Target="media/image2180.jpeg"/><Relationship Id="rId93" Type="http://schemas.openxmlformats.org/officeDocument/2006/relationships/image" Target="media/image2130.jpeg"/><Relationship Id="rId85" Type="http://schemas.openxmlformats.org/officeDocument/2006/relationships/image" Target="media/image2050.jpeg"/><Relationship Id="rId80" Type="http://schemas.openxmlformats.org/officeDocument/2006/relationships/image" Target="media/image2000.jpeg"/><Relationship Id="rId8" Type="http://schemas.openxmlformats.org/officeDocument/2006/relationships/image" Target="media/image1280.jpeg"/><Relationship Id="rId72" Type="http://schemas.openxmlformats.org/officeDocument/2006/relationships/image" Target="media/image1920.png"/><Relationship Id="rId51" Type="http://schemas.openxmlformats.org/officeDocument/2006/relationships/image" Target="media/image1710.jpeg"/><Relationship Id="rId121" Type="http://schemas.openxmlformats.org/officeDocument/2006/relationships/image" Target="media/image2410.png"/><Relationship Id="rId3" Type="http://schemas.openxmlformats.org/officeDocument/2006/relationships/image" Target="media/image1230.png"/><Relationship Id="rId67" Type="http://schemas.openxmlformats.org/officeDocument/2006/relationships/image" Target="media/image1870.jpeg"/><Relationship Id="rId59" Type="http://schemas.openxmlformats.org/officeDocument/2006/relationships/image" Target="media/image1790.png"/><Relationship Id="rId46" Type="http://schemas.openxmlformats.org/officeDocument/2006/relationships/image" Target="media/image1660.jpeg"/><Relationship Id="rId38" Type="http://schemas.openxmlformats.org/officeDocument/2006/relationships/image" Target="media/image1580.jpeg"/><Relationship Id="rId33" Type="http://schemas.openxmlformats.org/officeDocument/2006/relationships/image" Target="media/image1530.jpeg"/><Relationship Id="rId25" Type="http://schemas.openxmlformats.org/officeDocument/2006/relationships/image" Target="media/image1450.jpeg"/><Relationship Id="rId17" Type="http://schemas.openxmlformats.org/officeDocument/2006/relationships/image" Target="media/image1370.jpeg"/><Relationship Id="rId129" Type="http://schemas.openxmlformats.org/officeDocument/2006/relationships/image" Target="media/image2490.jpeg"/><Relationship Id="rId124" Type="http://schemas.openxmlformats.org/officeDocument/2006/relationships/image" Target="media/image2440.jpeg"/><Relationship Id="rId12" Type="http://schemas.openxmlformats.org/officeDocument/2006/relationships/image" Target="media/image1320.png"/><Relationship Id="rId116" Type="http://schemas.openxmlformats.org/officeDocument/2006/relationships/image" Target="media/image2360.png"/><Relationship Id="rId108" Type="http://schemas.openxmlformats.org/officeDocument/2006/relationships/image" Target="media/image2280.jpeg"/><Relationship Id="rId103" Type="http://schemas.openxmlformats.org/officeDocument/2006/relationships/image" Target="media/image2230.png"/><Relationship Id="rId96" Type="http://schemas.openxmlformats.org/officeDocument/2006/relationships/image" Target="media/image2160.png"/><Relationship Id="rId91" Type="http://schemas.openxmlformats.org/officeDocument/2006/relationships/image" Target="media/image2110.jpeg"/><Relationship Id="rId88" Type="http://schemas.openxmlformats.org/officeDocument/2006/relationships/image" Target="media/image2080.png"/><Relationship Id="rId83" Type="http://schemas.openxmlformats.org/officeDocument/2006/relationships/image" Target="media/image2030.jpeg"/><Relationship Id="rId75" Type="http://schemas.openxmlformats.org/officeDocument/2006/relationships/image" Target="media/image1950.png"/><Relationship Id="rId70" Type="http://schemas.openxmlformats.org/officeDocument/2006/relationships/image" Target="media/image1900.png"/><Relationship Id="rId62" Type="http://schemas.openxmlformats.org/officeDocument/2006/relationships/image" Target="media/image1820.jpeg"/><Relationship Id="rId54" Type="http://schemas.openxmlformats.org/officeDocument/2006/relationships/image" Target="media/image1740.png"/><Relationship Id="rId41" Type="http://schemas.openxmlformats.org/officeDocument/2006/relationships/image" Target="media/image1610.jpeg"/><Relationship Id="rId20" Type="http://schemas.openxmlformats.org/officeDocument/2006/relationships/image" Target="media/image1400.jpeg"/><Relationship Id="rId132" Type="http://schemas.openxmlformats.org/officeDocument/2006/relationships/image" Target="media/image2520.png"/><Relationship Id="rId111" Type="http://schemas.openxmlformats.org/officeDocument/2006/relationships/image" Target="media/image2310.jpeg"/><Relationship Id="rId6" Type="http://schemas.openxmlformats.org/officeDocument/2006/relationships/image" Target="media/image1260.jpeg"/><Relationship Id="rId1" Type="http://schemas.openxmlformats.org/officeDocument/2006/relationships/image" Target="media/image1210.jpeg"/><Relationship Id="rId57" Type="http://schemas.openxmlformats.org/officeDocument/2006/relationships/image" Target="media/image1770.png"/><Relationship Id="rId49" Type="http://schemas.openxmlformats.org/officeDocument/2006/relationships/image" Target="media/image1690.png"/><Relationship Id="rId36" Type="http://schemas.openxmlformats.org/officeDocument/2006/relationships/image" Target="media/image1560.jpeg"/><Relationship Id="rId28" Type="http://schemas.openxmlformats.org/officeDocument/2006/relationships/image" Target="media/image1480.png"/><Relationship Id="rId23" Type="http://schemas.openxmlformats.org/officeDocument/2006/relationships/image" Target="media/image1430.jpeg"/><Relationship Id="rId15" Type="http://schemas.openxmlformats.org/officeDocument/2006/relationships/image" Target="media/image1350.jpeg"/><Relationship Id="rId127" Type="http://schemas.openxmlformats.org/officeDocument/2006/relationships/image" Target="media/image2470.png"/><Relationship Id="rId119" Type="http://schemas.openxmlformats.org/officeDocument/2006/relationships/image" Target="media/image2390.png"/><Relationship Id="rId114" Type="http://schemas.openxmlformats.org/officeDocument/2006/relationships/image" Target="media/image2340.jpeg"/><Relationship Id="rId106" Type="http://schemas.openxmlformats.org/officeDocument/2006/relationships/image" Target="media/image2260.jpeg"/><Relationship Id="rId99" Type="http://schemas.openxmlformats.org/officeDocument/2006/relationships/image" Target="media/image2190.jpeg"/><Relationship Id="rId94" Type="http://schemas.openxmlformats.org/officeDocument/2006/relationships/image" Target="media/image2140.png"/><Relationship Id="rId86" Type="http://schemas.openxmlformats.org/officeDocument/2006/relationships/image" Target="media/image2060.png"/><Relationship Id="rId81" Type="http://schemas.openxmlformats.org/officeDocument/2006/relationships/image" Target="media/image2010.jpeg"/><Relationship Id="rId78" Type="http://schemas.openxmlformats.org/officeDocument/2006/relationships/image" Target="media/image1980.jpeg"/><Relationship Id="rId73" Type="http://schemas.openxmlformats.org/officeDocument/2006/relationships/image" Target="media/image1930.jpeg"/><Relationship Id="rId65" Type="http://schemas.openxmlformats.org/officeDocument/2006/relationships/image" Target="media/image1850.jpeg"/><Relationship Id="rId60" Type="http://schemas.openxmlformats.org/officeDocument/2006/relationships/image" Target="media/image1800.jpeg"/><Relationship Id="rId52" Type="http://schemas.openxmlformats.org/officeDocument/2006/relationships/image" Target="media/image1720.png"/><Relationship Id="rId44" Type="http://schemas.openxmlformats.org/officeDocument/2006/relationships/image" Target="media/image1640.png"/><Relationship Id="rId31" Type="http://schemas.openxmlformats.org/officeDocument/2006/relationships/image" Target="media/image1510.jpeg"/><Relationship Id="rId130" Type="http://schemas.openxmlformats.org/officeDocument/2006/relationships/image" Target="media/image2500.png"/><Relationship Id="rId122" Type="http://schemas.openxmlformats.org/officeDocument/2006/relationships/image" Target="media/image2420.jpeg"/><Relationship Id="rId101" Type="http://schemas.openxmlformats.org/officeDocument/2006/relationships/image" Target="media/image2210.jpeg"/><Relationship Id="rId10" Type="http://schemas.openxmlformats.org/officeDocument/2006/relationships/image" Target="media/image1300.jpeg"/><Relationship Id="rId9" Type="http://schemas.openxmlformats.org/officeDocument/2006/relationships/image" Target="media/image1290.png"/><Relationship Id="rId4" Type="http://schemas.openxmlformats.org/officeDocument/2006/relationships/image" Target="media/image1240.jpeg"/><Relationship Id="rId39" Type="http://schemas.openxmlformats.org/officeDocument/2006/relationships/image" Target="media/image1590.jpeg"/><Relationship Id="rId18" Type="http://schemas.openxmlformats.org/officeDocument/2006/relationships/image" Target="media/image1380.jpeg"/><Relationship Id="rId13" Type="http://schemas.openxmlformats.org/officeDocument/2006/relationships/image" Target="media/image1330.jpeg"/><Relationship Id="rId109" Type="http://schemas.openxmlformats.org/officeDocument/2006/relationships/image" Target="media/image2290.jpeg"/><Relationship Id="rId97" Type="http://schemas.openxmlformats.org/officeDocument/2006/relationships/image" Target="media/image2170.png"/><Relationship Id="rId76" Type="http://schemas.openxmlformats.org/officeDocument/2006/relationships/image" Target="media/image1960.jpeg"/><Relationship Id="rId55" Type="http://schemas.openxmlformats.org/officeDocument/2006/relationships/image" Target="media/image1750.jpeg"/><Relationship Id="rId50" Type="http://schemas.openxmlformats.org/officeDocument/2006/relationships/image" Target="media/image1700.jpeg"/><Relationship Id="rId34" Type="http://schemas.openxmlformats.org/officeDocument/2006/relationships/image" Target="media/image1540.png"/><Relationship Id="rId125" Type="http://schemas.openxmlformats.org/officeDocument/2006/relationships/image" Target="media/image2450.png"/><Relationship Id="rId120" Type="http://schemas.openxmlformats.org/officeDocument/2006/relationships/image" Target="media/image2400.jpeg"/><Relationship Id="rId104" Type="http://schemas.openxmlformats.org/officeDocument/2006/relationships/image" Target="media/image2240.png"/><Relationship Id="rId92" Type="http://schemas.openxmlformats.org/officeDocument/2006/relationships/image" Target="media/image2120.png"/><Relationship Id="rId71" Type="http://schemas.openxmlformats.org/officeDocument/2006/relationships/image" Target="media/image1910.jpeg"/><Relationship Id="rId7" Type="http://schemas.openxmlformats.org/officeDocument/2006/relationships/image" Target="media/image1270.png"/><Relationship Id="rId29" Type="http://schemas.openxmlformats.org/officeDocument/2006/relationships/image" Target="media/image1490.jpeg"/><Relationship Id="rId2" Type="http://schemas.openxmlformats.org/officeDocument/2006/relationships/image" Target="media/image1220.png"/><Relationship Id="rId87" Type="http://schemas.openxmlformats.org/officeDocument/2006/relationships/image" Target="media/image2070.jpeg"/><Relationship Id="rId66" Type="http://schemas.openxmlformats.org/officeDocument/2006/relationships/image" Target="media/image1860.png"/><Relationship Id="rId45" Type="http://schemas.openxmlformats.org/officeDocument/2006/relationships/image" Target="media/image1650.jpeg"/><Relationship Id="rId40" Type="http://schemas.openxmlformats.org/officeDocument/2006/relationships/image" Target="media/image1600.png"/><Relationship Id="rId24" Type="http://schemas.openxmlformats.org/officeDocument/2006/relationships/image" Target="media/image1440.png"/><Relationship Id="rId131" Type="http://schemas.openxmlformats.org/officeDocument/2006/relationships/image" Target="media/image2510.jpeg"/><Relationship Id="rId115" Type="http://schemas.openxmlformats.org/officeDocument/2006/relationships/image" Target="media/image2350.png"/><Relationship Id="rId110" Type="http://schemas.openxmlformats.org/officeDocument/2006/relationships/image" Target="media/image2300.png"/><Relationship Id="rId82" Type="http://schemas.openxmlformats.org/officeDocument/2006/relationships/image" Target="media/image2020.png"/><Relationship Id="rId61" Type="http://schemas.openxmlformats.org/officeDocument/2006/relationships/image" Target="media/image1810.png"/><Relationship Id="rId19" Type="http://schemas.openxmlformats.org/officeDocument/2006/relationships/image" Target="media/image1390.jpe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0/cellImage" Target="cellimage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3.jpeg"/><Relationship Id="rId89" Type="http://schemas.openxmlformats.org/officeDocument/2006/relationships/image" Target="../media/image88.jpeg"/><Relationship Id="rId112" Type="http://schemas.openxmlformats.org/officeDocument/2006/relationships/image" Target="../media/image111.jpeg"/><Relationship Id="rId16" Type="http://schemas.openxmlformats.org/officeDocument/2006/relationships/image" Target="../media/image16.jpeg"/><Relationship Id="rId107" Type="http://schemas.openxmlformats.org/officeDocument/2006/relationships/image" Target="../media/image10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1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1.jpeg"/><Relationship Id="rId90" Type="http://schemas.openxmlformats.org/officeDocument/2006/relationships/image" Target="../media/image89.jpeg"/><Relationship Id="rId95" Type="http://schemas.openxmlformats.org/officeDocument/2006/relationships/image" Target="../media/image94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99.jpeg"/><Relationship Id="rId105" Type="http://schemas.openxmlformats.org/officeDocument/2006/relationships/image" Target="../media/image104.jpeg"/><Relationship Id="rId113" Type="http://schemas.openxmlformats.org/officeDocument/2006/relationships/image" Target="../media/image112.jpeg"/><Relationship Id="rId118" Type="http://schemas.openxmlformats.org/officeDocument/2006/relationships/image" Target="../media/image117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NULL" TargetMode="External"/><Relationship Id="rId85" Type="http://schemas.openxmlformats.org/officeDocument/2006/relationships/image" Target="../media/image84.jpeg"/><Relationship Id="rId93" Type="http://schemas.openxmlformats.org/officeDocument/2006/relationships/image" Target="../media/image92.jpeg"/><Relationship Id="rId98" Type="http://schemas.openxmlformats.org/officeDocument/2006/relationships/image" Target="../media/image97.jpeg"/><Relationship Id="rId121" Type="http://schemas.openxmlformats.org/officeDocument/2006/relationships/image" Target="../media/image12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2.jpeg"/><Relationship Id="rId108" Type="http://schemas.openxmlformats.org/officeDocument/2006/relationships/image" Target="../media/image107.jpeg"/><Relationship Id="rId116" Type="http://schemas.openxmlformats.org/officeDocument/2006/relationships/image" Target="../media/image115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2.jpeg"/><Relationship Id="rId88" Type="http://schemas.openxmlformats.org/officeDocument/2006/relationships/image" Target="../media/image87.jpeg"/><Relationship Id="rId91" Type="http://schemas.openxmlformats.org/officeDocument/2006/relationships/image" Target="../media/image90.jpeg"/><Relationship Id="rId96" Type="http://schemas.openxmlformats.org/officeDocument/2006/relationships/image" Target="../media/image95.jpeg"/><Relationship Id="rId111" Type="http://schemas.openxmlformats.org/officeDocument/2006/relationships/image" Target="../media/image11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5.jpeg"/><Relationship Id="rId114" Type="http://schemas.openxmlformats.org/officeDocument/2006/relationships/image" Target="../media/image113.jpeg"/><Relationship Id="rId119" Type="http://schemas.openxmlformats.org/officeDocument/2006/relationships/image" Target="../media/image118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0.jpeg"/><Relationship Id="rId86" Type="http://schemas.openxmlformats.org/officeDocument/2006/relationships/image" Target="../media/image85.jpeg"/><Relationship Id="rId94" Type="http://schemas.openxmlformats.org/officeDocument/2006/relationships/image" Target="../media/image93.jpeg"/><Relationship Id="rId99" Type="http://schemas.openxmlformats.org/officeDocument/2006/relationships/image" Target="../media/image98.jpeg"/><Relationship Id="rId101" Type="http://schemas.openxmlformats.org/officeDocument/2006/relationships/image" Target="../media/image10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8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6.jpeg"/><Relationship Id="rId104" Type="http://schemas.openxmlformats.org/officeDocument/2006/relationships/image" Target="../media/image103.jpeg"/><Relationship Id="rId120" Type="http://schemas.openxmlformats.org/officeDocument/2006/relationships/image" Target="../media/image119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6.jpeg"/><Relationship Id="rId110" Type="http://schemas.openxmlformats.org/officeDocument/2006/relationships/image" Target="../media/image109.jpeg"/><Relationship Id="rId115" Type="http://schemas.openxmlformats.org/officeDocument/2006/relationships/image" Target="../media/image114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46.png"/><Relationship Id="rId117" Type="http://schemas.openxmlformats.org/officeDocument/2006/relationships/image" Target="../media/image237.png"/><Relationship Id="rId21" Type="http://schemas.openxmlformats.org/officeDocument/2006/relationships/image" Target="../media/image141.png"/><Relationship Id="rId42" Type="http://schemas.openxmlformats.org/officeDocument/2006/relationships/image" Target="../media/image162.png"/><Relationship Id="rId47" Type="http://schemas.openxmlformats.org/officeDocument/2006/relationships/image" Target="../media/image167.png"/><Relationship Id="rId63" Type="http://schemas.openxmlformats.org/officeDocument/2006/relationships/image" Target="../media/image183.png"/><Relationship Id="rId68" Type="http://schemas.openxmlformats.org/officeDocument/2006/relationships/image" Target="../media/image188.png"/><Relationship Id="rId84" Type="http://schemas.openxmlformats.org/officeDocument/2006/relationships/image" Target="../media/image204.png"/><Relationship Id="rId89" Type="http://schemas.openxmlformats.org/officeDocument/2006/relationships/image" Target="../media/image209.jpeg"/><Relationship Id="rId112" Type="http://schemas.openxmlformats.org/officeDocument/2006/relationships/image" Target="../media/image232.jpeg"/><Relationship Id="rId133" Type="http://schemas.openxmlformats.org/officeDocument/2006/relationships/image" Target="../media/image253.png"/><Relationship Id="rId16" Type="http://schemas.openxmlformats.org/officeDocument/2006/relationships/image" Target="../media/image136.jpeg"/><Relationship Id="rId107" Type="http://schemas.openxmlformats.org/officeDocument/2006/relationships/image" Target="../media/image227.png"/><Relationship Id="rId11" Type="http://schemas.openxmlformats.org/officeDocument/2006/relationships/image" Target="../media/image131.jpeg"/><Relationship Id="rId32" Type="http://schemas.openxmlformats.org/officeDocument/2006/relationships/image" Target="../media/image152.png"/><Relationship Id="rId37" Type="http://schemas.openxmlformats.org/officeDocument/2006/relationships/image" Target="../media/image157.png"/><Relationship Id="rId53" Type="http://schemas.openxmlformats.org/officeDocument/2006/relationships/image" Target="../media/image173.jpeg"/><Relationship Id="rId58" Type="http://schemas.openxmlformats.org/officeDocument/2006/relationships/image" Target="../media/image178.jpeg"/><Relationship Id="rId74" Type="http://schemas.openxmlformats.org/officeDocument/2006/relationships/image" Target="../media/image194.jpeg"/><Relationship Id="rId79" Type="http://schemas.openxmlformats.org/officeDocument/2006/relationships/image" Target="../media/image199.png"/><Relationship Id="rId102" Type="http://schemas.openxmlformats.org/officeDocument/2006/relationships/image" Target="../media/image222.jpeg"/><Relationship Id="rId123" Type="http://schemas.openxmlformats.org/officeDocument/2006/relationships/image" Target="../media/image243.png"/><Relationship Id="rId128" Type="http://schemas.openxmlformats.org/officeDocument/2006/relationships/image" Target="../media/image248.jpeg"/><Relationship Id="rId5" Type="http://schemas.openxmlformats.org/officeDocument/2006/relationships/image" Target="../media/image125.png"/><Relationship Id="rId90" Type="http://schemas.openxmlformats.org/officeDocument/2006/relationships/image" Target="../media/image210.png"/><Relationship Id="rId95" Type="http://schemas.openxmlformats.org/officeDocument/2006/relationships/image" Target="../media/image215.jpeg"/><Relationship Id="rId14" Type="http://schemas.openxmlformats.org/officeDocument/2006/relationships/image" Target="../media/image134.png"/><Relationship Id="rId22" Type="http://schemas.openxmlformats.org/officeDocument/2006/relationships/image" Target="../media/image142.jpeg"/><Relationship Id="rId27" Type="http://schemas.openxmlformats.org/officeDocument/2006/relationships/image" Target="../media/image147.jpeg"/><Relationship Id="rId30" Type="http://schemas.openxmlformats.org/officeDocument/2006/relationships/image" Target="../media/image150.png"/><Relationship Id="rId35" Type="http://schemas.openxmlformats.org/officeDocument/2006/relationships/image" Target="../media/image155.jpeg"/><Relationship Id="rId43" Type="http://schemas.openxmlformats.org/officeDocument/2006/relationships/image" Target="../media/image163.jpeg"/><Relationship Id="rId48" Type="http://schemas.openxmlformats.org/officeDocument/2006/relationships/image" Target="../media/image168.jpeg"/><Relationship Id="rId56" Type="http://schemas.openxmlformats.org/officeDocument/2006/relationships/image" Target="../media/image176.jpeg"/><Relationship Id="rId64" Type="http://schemas.openxmlformats.org/officeDocument/2006/relationships/image" Target="../media/image184.jpeg"/><Relationship Id="rId69" Type="http://schemas.openxmlformats.org/officeDocument/2006/relationships/image" Target="../media/image189.jpeg"/><Relationship Id="rId77" Type="http://schemas.openxmlformats.org/officeDocument/2006/relationships/image" Target="../media/image197.png"/><Relationship Id="rId100" Type="http://schemas.openxmlformats.org/officeDocument/2006/relationships/image" Target="../media/image220.png"/><Relationship Id="rId105" Type="http://schemas.openxmlformats.org/officeDocument/2006/relationships/image" Target="../media/image225.png"/><Relationship Id="rId113" Type="http://schemas.openxmlformats.org/officeDocument/2006/relationships/image" Target="../media/image233.png"/><Relationship Id="rId118" Type="http://schemas.openxmlformats.org/officeDocument/2006/relationships/image" Target="../media/image238.jpeg"/><Relationship Id="rId126" Type="http://schemas.openxmlformats.org/officeDocument/2006/relationships/image" Target="../media/image246.png"/><Relationship Id="rId8" Type="http://schemas.openxmlformats.org/officeDocument/2006/relationships/image" Target="../media/image128.jpeg"/><Relationship Id="rId51" Type="http://schemas.openxmlformats.org/officeDocument/2006/relationships/image" Target="../media/image171.jpeg"/><Relationship Id="rId72" Type="http://schemas.openxmlformats.org/officeDocument/2006/relationships/image" Target="../media/image192.png"/><Relationship Id="rId80" Type="http://schemas.openxmlformats.org/officeDocument/2006/relationships/image" Target="../media/image200.jpeg"/><Relationship Id="rId85" Type="http://schemas.openxmlformats.org/officeDocument/2006/relationships/image" Target="../media/image205.jpeg"/><Relationship Id="rId93" Type="http://schemas.openxmlformats.org/officeDocument/2006/relationships/image" Target="../media/image213.jpeg"/><Relationship Id="rId98" Type="http://schemas.openxmlformats.org/officeDocument/2006/relationships/image" Target="../media/image218.jpeg"/><Relationship Id="rId121" Type="http://schemas.openxmlformats.org/officeDocument/2006/relationships/image" Target="../media/image241.png"/><Relationship Id="rId3" Type="http://schemas.openxmlformats.org/officeDocument/2006/relationships/image" Target="../media/image123.png"/><Relationship Id="rId12" Type="http://schemas.openxmlformats.org/officeDocument/2006/relationships/image" Target="../media/image132.png"/><Relationship Id="rId17" Type="http://schemas.openxmlformats.org/officeDocument/2006/relationships/image" Target="../media/image137.jpeg"/><Relationship Id="rId25" Type="http://schemas.openxmlformats.org/officeDocument/2006/relationships/image" Target="../media/image145.jpeg"/><Relationship Id="rId33" Type="http://schemas.openxmlformats.org/officeDocument/2006/relationships/image" Target="../media/image153.jpeg"/><Relationship Id="rId38" Type="http://schemas.openxmlformats.org/officeDocument/2006/relationships/image" Target="../media/image158.jpeg"/><Relationship Id="rId46" Type="http://schemas.openxmlformats.org/officeDocument/2006/relationships/image" Target="../media/image166.jpeg"/><Relationship Id="rId59" Type="http://schemas.openxmlformats.org/officeDocument/2006/relationships/image" Target="../media/image179.png"/><Relationship Id="rId67" Type="http://schemas.openxmlformats.org/officeDocument/2006/relationships/image" Target="../media/image187.jpeg"/><Relationship Id="rId103" Type="http://schemas.openxmlformats.org/officeDocument/2006/relationships/image" Target="../media/image223.png"/><Relationship Id="rId108" Type="http://schemas.openxmlformats.org/officeDocument/2006/relationships/image" Target="../media/image228.jpeg"/><Relationship Id="rId116" Type="http://schemas.openxmlformats.org/officeDocument/2006/relationships/image" Target="../media/image236.png"/><Relationship Id="rId124" Type="http://schemas.openxmlformats.org/officeDocument/2006/relationships/image" Target="../media/image244.jpeg"/><Relationship Id="rId129" Type="http://schemas.openxmlformats.org/officeDocument/2006/relationships/image" Target="../media/image249.jpeg"/><Relationship Id="rId20" Type="http://schemas.openxmlformats.org/officeDocument/2006/relationships/image" Target="../media/image140.jpeg"/><Relationship Id="rId41" Type="http://schemas.openxmlformats.org/officeDocument/2006/relationships/image" Target="../media/image161.jpeg"/><Relationship Id="rId54" Type="http://schemas.openxmlformats.org/officeDocument/2006/relationships/image" Target="../media/image174.png"/><Relationship Id="rId62" Type="http://schemas.openxmlformats.org/officeDocument/2006/relationships/image" Target="../media/image182.jpeg"/><Relationship Id="rId70" Type="http://schemas.openxmlformats.org/officeDocument/2006/relationships/image" Target="../media/image190.png"/><Relationship Id="rId75" Type="http://schemas.openxmlformats.org/officeDocument/2006/relationships/image" Target="../media/image195.png"/><Relationship Id="rId83" Type="http://schemas.openxmlformats.org/officeDocument/2006/relationships/image" Target="../media/image203.jpeg"/><Relationship Id="rId88" Type="http://schemas.openxmlformats.org/officeDocument/2006/relationships/image" Target="../media/image208.png"/><Relationship Id="rId91" Type="http://schemas.openxmlformats.org/officeDocument/2006/relationships/image" Target="../media/image211.jpeg"/><Relationship Id="rId96" Type="http://schemas.openxmlformats.org/officeDocument/2006/relationships/image" Target="../media/image216.png"/><Relationship Id="rId111" Type="http://schemas.openxmlformats.org/officeDocument/2006/relationships/image" Target="../media/image231.jpeg"/><Relationship Id="rId132" Type="http://schemas.openxmlformats.org/officeDocument/2006/relationships/image" Target="../media/image252.png"/><Relationship Id="rId1" Type="http://schemas.openxmlformats.org/officeDocument/2006/relationships/image" Target="../media/image121.jpeg"/><Relationship Id="rId6" Type="http://schemas.openxmlformats.org/officeDocument/2006/relationships/image" Target="../media/image126.jpeg"/><Relationship Id="rId15" Type="http://schemas.openxmlformats.org/officeDocument/2006/relationships/image" Target="../media/image135.jpeg"/><Relationship Id="rId23" Type="http://schemas.openxmlformats.org/officeDocument/2006/relationships/image" Target="../media/image143.jpeg"/><Relationship Id="rId28" Type="http://schemas.openxmlformats.org/officeDocument/2006/relationships/image" Target="../media/image148.png"/><Relationship Id="rId36" Type="http://schemas.openxmlformats.org/officeDocument/2006/relationships/image" Target="../media/image156.jpeg"/><Relationship Id="rId49" Type="http://schemas.openxmlformats.org/officeDocument/2006/relationships/image" Target="../media/image169.png"/><Relationship Id="rId57" Type="http://schemas.openxmlformats.org/officeDocument/2006/relationships/image" Target="../media/image177.png"/><Relationship Id="rId106" Type="http://schemas.openxmlformats.org/officeDocument/2006/relationships/image" Target="../media/image226.jpeg"/><Relationship Id="rId114" Type="http://schemas.openxmlformats.org/officeDocument/2006/relationships/image" Target="../media/image234.jpeg"/><Relationship Id="rId119" Type="http://schemas.openxmlformats.org/officeDocument/2006/relationships/image" Target="../media/image239.png"/><Relationship Id="rId127" Type="http://schemas.openxmlformats.org/officeDocument/2006/relationships/image" Target="../media/image247.png"/><Relationship Id="rId10" Type="http://schemas.openxmlformats.org/officeDocument/2006/relationships/image" Target="../media/image130.jpeg"/><Relationship Id="rId31" Type="http://schemas.openxmlformats.org/officeDocument/2006/relationships/image" Target="../media/image151.jpeg"/><Relationship Id="rId44" Type="http://schemas.openxmlformats.org/officeDocument/2006/relationships/image" Target="../media/image164.png"/><Relationship Id="rId52" Type="http://schemas.openxmlformats.org/officeDocument/2006/relationships/image" Target="../media/image172.png"/><Relationship Id="rId60" Type="http://schemas.openxmlformats.org/officeDocument/2006/relationships/image" Target="../media/image180.jpeg"/><Relationship Id="rId65" Type="http://schemas.openxmlformats.org/officeDocument/2006/relationships/image" Target="../media/image185.jpeg"/><Relationship Id="rId73" Type="http://schemas.openxmlformats.org/officeDocument/2006/relationships/image" Target="../media/image193.jpeg"/><Relationship Id="rId78" Type="http://schemas.openxmlformats.org/officeDocument/2006/relationships/image" Target="../media/image198.jpeg"/><Relationship Id="rId81" Type="http://schemas.openxmlformats.org/officeDocument/2006/relationships/image" Target="../media/image201.jpeg"/><Relationship Id="rId86" Type="http://schemas.openxmlformats.org/officeDocument/2006/relationships/image" Target="../media/image206.png"/><Relationship Id="rId94" Type="http://schemas.openxmlformats.org/officeDocument/2006/relationships/image" Target="../media/image214.png"/><Relationship Id="rId99" Type="http://schemas.openxmlformats.org/officeDocument/2006/relationships/image" Target="../media/image219.jpeg"/><Relationship Id="rId101" Type="http://schemas.openxmlformats.org/officeDocument/2006/relationships/image" Target="../media/image221.jpeg"/><Relationship Id="rId122" Type="http://schemas.openxmlformats.org/officeDocument/2006/relationships/image" Target="../media/image242.jpeg"/><Relationship Id="rId130" Type="http://schemas.openxmlformats.org/officeDocument/2006/relationships/image" Target="../media/image250.png"/><Relationship Id="rId4" Type="http://schemas.openxmlformats.org/officeDocument/2006/relationships/image" Target="../media/image124.jpeg"/><Relationship Id="rId9" Type="http://schemas.openxmlformats.org/officeDocument/2006/relationships/image" Target="../media/image129.png"/><Relationship Id="rId13" Type="http://schemas.openxmlformats.org/officeDocument/2006/relationships/image" Target="../media/image133.jpeg"/><Relationship Id="rId18" Type="http://schemas.openxmlformats.org/officeDocument/2006/relationships/image" Target="../media/image138.jpeg"/><Relationship Id="rId39" Type="http://schemas.openxmlformats.org/officeDocument/2006/relationships/image" Target="../media/image159.jpeg"/><Relationship Id="rId109" Type="http://schemas.openxmlformats.org/officeDocument/2006/relationships/image" Target="../media/image229.jpeg"/><Relationship Id="rId34" Type="http://schemas.openxmlformats.org/officeDocument/2006/relationships/image" Target="../media/image154.png"/><Relationship Id="rId50" Type="http://schemas.openxmlformats.org/officeDocument/2006/relationships/image" Target="../media/image170.jpeg"/><Relationship Id="rId55" Type="http://schemas.openxmlformats.org/officeDocument/2006/relationships/image" Target="../media/image175.jpeg"/><Relationship Id="rId76" Type="http://schemas.openxmlformats.org/officeDocument/2006/relationships/image" Target="../media/image196.jpeg"/><Relationship Id="rId97" Type="http://schemas.openxmlformats.org/officeDocument/2006/relationships/image" Target="../media/image217.png"/><Relationship Id="rId104" Type="http://schemas.openxmlformats.org/officeDocument/2006/relationships/image" Target="../media/image224.png"/><Relationship Id="rId120" Type="http://schemas.openxmlformats.org/officeDocument/2006/relationships/image" Target="../media/image240.jpeg"/><Relationship Id="rId125" Type="http://schemas.openxmlformats.org/officeDocument/2006/relationships/image" Target="../media/image245.png"/><Relationship Id="rId7" Type="http://schemas.openxmlformats.org/officeDocument/2006/relationships/image" Target="../media/image127.png"/><Relationship Id="rId71" Type="http://schemas.openxmlformats.org/officeDocument/2006/relationships/image" Target="../media/image191.jpeg"/><Relationship Id="rId92" Type="http://schemas.openxmlformats.org/officeDocument/2006/relationships/image" Target="../media/image212.png"/><Relationship Id="rId2" Type="http://schemas.openxmlformats.org/officeDocument/2006/relationships/image" Target="../media/image122.png"/><Relationship Id="rId29" Type="http://schemas.openxmlformats.org/officeDocument/2006/relationships/image" Target="../media/image149.jpeg"/><Relationship Id="rId24" Type="http://schemas.openxmlformats.org/officeDocument/2006/relationships/image" Target="../media/image144.png"/><Relationship Id="rId40" Type="http://schemas.openxmlformats.org/officeDocument/2006/relationships/image" Target="../media/image160.png"/><Relationship Id="rId45" Type="http://schemas.openxmlformats.org/officeDocument/2006/relationships/image" Target="../media/image165.jpeg"/><Relationship Id="rId66" Type="http://schemas.openxmlformats.org/officeDocument/2006/relationships/image" Target="../media/image186.png"/><Relationship Id="rId87" Type="http://schemas.openxmlformats.org/officeDocument/2006/relationships/image" Target="../media/image207.jpeg"/><Relationship Id="rId110" Type="http://schemas.openxmlformats.org/officeDocument/2006/relationships/image" Target="../media/image230.png"/><Relationship Id="rId115" Type="http://schemas.openxmlformats.org/officeDocument/2006/relationships/image" Target="../media/image235.png"/><Relationship Id="rId131" Type="http://schemas.openxmlformats.org/officeDocument/2006/relationships/image" Target="../media/image251.jpeg"/><Relationship Id="rId61" Type="http://schemas.openxmlformats.org/officeDocument/2006/relationships/image" Target="../media/image181.png"/><Relationship Id="rId82" Type="http://schemas.openxmlformats.org/officeDocument/2006/relationships/image" Target="../media/image202.png"/><Relationship Id="rId19" Type="http://schemas.openxmlformats.org/officeDocument/2006/relationships/image" Target="../media/image1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8</xdr:row>
      <xdr:rowOff>0</xdr:rowOff>
    </xdr:from>
    <xdr:to>
      <xdr:col>8</xdr:col>
      <xdr:colOff>1494790</xdr:colOff>
      <xdr:row>8</xdr:row>
      <xdr:rowOff>694055</xdr:rowOff>
    </xdr:to>
    <xdr:pic>
      <xdr:nvPicPr>
        <xdr:cNvPr id="14540" name="图片 1">
          <a:extLst>
            <a:ext uri="{FF2B5EF4-FFF2-40B4-BE49-F238E27FC236}">
              <a16:creationId xmlns:a16="http://schemas.microsoft.com/office/drawing/2014/main" id="{00000000-0008-0000-0000-0000CC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50570" y="9779000"/>
          <a:ext cx="93281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437515</xdr:colOff>
      <xdr:row>8</xdr:row>
      <xdr:rowOff>0</xdr:rowOff>
    </xdr:from>
    <xdr:to>
      <xdr:col>8</xdr:col>
      <xdr:colOff>1534160</xdr:colOff>
      <xdr:row>8</xdr:row>
      <xdr:rowOff>822325</xdr:rowOff>
    </xdr:to>
    <xdr:pic>
      <xdr:nvPicPr>
        <xdr:cNvPr id="14541" name="图片 2">
          <a:extLst>
            <a:ext uri="{FF2B5EF4-FFF2-40B4-BE49-F238E27FC236}">
              <a16:creationId xmlns:a16="http://schemas.microsoft.com/office/drawing/2014/main" id="{00000000-0008-0000-0000-0000C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26110" y="9779000"/>
          <a:ext cx="109664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8</xdr:row>
      <xdr:rowOff>0</xdr:rowOff>
    </xdr:from>
    <xdr:to>
      <xdr:col>8</xdr:col>
      <xdr:colOff>1780540</xdr:colOff>
      <xdr:row>8</xdr:row>
      <xdr:rowOff>589915</xdr:rowOff>
    </xdr:to>
    <xdr:pic>
      <xdr:nvPicPr>
        <xdr:cNvPr id="14542" name="图片 3">
          <a:extLst>
            <a:ext uri="{FF2B5EF4-FFF2-40B4-BE49-F238E27FC236}">
              <a16:creationId xmlns:a16="http://schemas.microsoft.com/office/drawing/2014/main" id="{00000000-0008-0000-0000-0000CE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83870" y="9779000"/>
          <a:ext cx="1485265" cy="589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8</xdr:row>
      <xdr:rowOff>0</xdr:rowOff>
    </xdr:from>
    <xdr:to>
      <xdr:col>8</xdr:col>
      <xdr:colOff>1657985</xdr:colOff>
      <xdr:row>8</xdr:row>
      <xdr:rowOff>732155</xdr:rowOff>
    </xdr:to>
    <xdr:pic>
      <xdr:nvPicPr>
        <xdr:cNvPr id="14543" name="图片 5">
          <a:extLst>
            <a:ext uri="{FF2B5EF4-FFF2-40B4-BE49-F238E27FC236}">
              <a16:creationId xmlns:a16="http://schemas.microsoft.com/office/drawing/2014/main" id="{00000000-0008-0000-0000-0000C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94030" y="9779000"/>
          <a:ext cx="135255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20</xdr:row>
      <xdr:rowOff>17145</xdr:rowOff>
    </xdr:from>
    <xdr:to>
      <xdr:col>8</xdr:col>
      <xdr:colOff>1580515</xdr:colOff>
      <xdr:row>20</xdr:row>
      <xdr:rowOff>846455</xdr:rowOff>
    </xdr:to>
    <xdr:pic>
      <xdr:nvPicPr>
        <xdr:cNvPr id="14544" name="图片 3">
          <a:extLst>
            <a:ext uri="{FF2B5EF4-FFF2-40B4-BE49-F238E27FC236}">
              <a16:creationId xmlns:a16="http://schemas.microsoft.com/office/drawing/2014/main" id="{00000000-0008-0000-0000-0000D0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55320" y="24883745"/>
          <a:ext cx="1113790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447040</xdr:colOff>
      <xdr:row>21</xdr:row>
      <xdr:rowOff>0</xdr:rowOff>
    </xdr:from>
    <xdr:to>
      <xdr:col>8</xdr:col>
      <xdr:colOff>1551305</xdr:colOff>
      <xdr:row>21</xdr:row>
      <xdr:rowOff>829310</xdr:rowOff>
    </xdr:to>
    <xdr:pic>
      <xdr:nvPicPr>
        <xdr:cNvPr id="14545" name="图片 4">
          <a:extLst>
            <a:ext uri="{FF2B5EF4-FFF2-40B4-BE49-F238E27FC236}">
              <a16:creationId xmlns:a16="http://schemas.microsoft.com/office/drawing/2014/main" id="{00000000-0008-0000-0000-0000D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35635" y="26123900"/>
          <a:ext cx="110426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161290</xdr:colOff>
      <xdr:row>28</xdr:row>
      <xdr:rowOff>26670</xdr:rowOff>
    </xdr:from>
    <xdr:to>
      <xdr:col>8</xdr:col>
      <xdr:colOff>1809750</xdr:colOff>
      <xdr:row>28</xdr:row>
      <xdr:rowOff>817880</xdr:rowOff>
    </xdr:to>
    <xdr:pic>
      <xdr:nvPicPr>
        <xdr:cNvPr id="14546" name="图片 1">
          <a:extLst>
            <a:ext uri="{FF2B5EF4-FFF2-40B4-BE49-F238E27FC236}">
              <a16:creationId xmlns:a16="http://schemas.microsoft.com/office/drawing/2014/main" id="{00000000-0008-0000-0000-0000D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49885" y="34951670"/>
          <a:ext cx="164846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381000</xdr:colOff>
      <xdr:row>29</xdr:row>
      <xdr:rowOff>55245</xdr:rowOff>
    </xdr:from>
    <xdr:to>
      <xdr:col>8</xdr:col>
      <xdr:colOff>1590040</xdr:colOff>
      <xdr:row>29</xdr:row>
      <xdr:rowOff>798195</xdr:rowOff>
    </xdr:to>
    <xdr:pic>
      <xdr:nvPicPr>
        <xdr:cNvPr id="14547" name="图片 2">
          <a:extLst>
            <a:ext uri="{FF2B5EF4-FFF2-40B4-BE49-F238E27FC236}">
              <a16:creationId xmlns:a16="http://schemas.microsoft.com/office/drawing/2014/main" id="{00000000-0008-0000-0000-0000D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269595" y="36237545"/>
          <a:ext cx="120904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30</xdr:row>
      <xdr:rowOff>66040</xdr:rowOff>
    </xdr:from>
    <xdr:to>
      <xdr:col>8</xdr:col>
      <xdr:colOff>1562735</xdr:colOff>
      <xdr:row>30</xdr:row>
      <xdr:rowOff>694055</xdr:rowOff>
    </xdr:to>
    <xdr:pic>
      <xdr:nvPicPr>
        <xdr:cNvPr id="14548" name="图片 3">
          <a:extLst>
            <a:ext uri="{FF2B5EF4-FFF2-40B4-BE49-F238E27FC236}">
              <a16:creationId xmlns:a16="http://schemas.microsoft.com/office/drawing/2014/main" id="{00000000-0008-0000-0000-0000D4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203555" y="37505640"/>
          <a:ext cx="1247775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237490</xdr:colOff>
      <xdr:row>31</xdr:row>
      <xdr:rowOff>114300</xdr:rowOff>
    </xdr:from>
    <xdr:to>
      <xdr:col>8</xdr:col>
      <xdr:colOff>1446530</xdr:colOff>
      <xdr:row>31</xdr:row>
      <xdr:rowOff>742315</xdr:rowOff>
    </xdr:to>
    <xdr:pic>
      <xdr:nvPicPr>
        <xdr:cNvPr id="14549" name="图片 4">
          <a:extLst>
            <a:ext uri="{FF2B5EF4-FFF2-40B4-BE49-F238E27FC236}">
              <a16:creationId xmlns:a16="http://schemas.microsoft.com/office/drawing/2014/main" id="{00000000-0008-0000-0000-0000D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126085" y="38811200"/>
          <a:ext cx="1209040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50" name="ID_C506F334B8C94A90B3AD14A4A94013C4" descr="upload_post_object_v2_1560762536">
          <a:extLst>
            <a:ext uri="{FF2B5EF4-FFF2-40B4-BE49-F238E27FC236}">
              <a16:creationId xmlns:a16="http://schemas.microsoft.com/office/drawing/2014/main" id="{00000000-0008-0000-0000-0000D6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51" name="ID_CCEDCA1F912248809039A401AA07F597" descr="upload_post_object_v2_2669801829">
          <a:extLst>
            <a:ext uri="{FF2B5EF4-FFF2-40B4-BE49-F238E27FC236}">
              <a16:creationId xmlns:a16="http://schemas.microsoft.com/office/drawing/2014/main" id="{00000000-0008-0000-0000-0000D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52" name="ID_457047C147F54603A42DC9EC3F81F193" descr="upload_post_object_v2_1602364303">
          <a:extLst>
            <a:ext uri="{FF2B5EF4-FFF2-40B4-BE49-F238E27FC236}">
              <a16:creationId xmlns:a16="http://schemas.microsoft.com/office/drawing/2014/main" id="{00000000-0008-0000-0000-0000D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53" name="ID_B2C57EDB47604483B9A56472606F20AC" descr="upload_post_object_v2_1512282211">
          <a:extLst>
            <a:ext uri="{FF2B5EF4-FFF2-40B4-BE49-F238E27FC236}">
              <a16:creationId xmlns:a16="http://schemas.microsoft.com/office/drawing/2014/main" id="{00000000-0008-0000-0000-0000D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54" name="ID_A7CEA1B35FD04B07B89266651283C664" descr="upload_post_object_v2_2359534005">
          <a:extLst>
            <a:ext uri="{FF2B5EF4-FFF2-40B4-BE49-F238E27FC236}">
              <a16:creationId xmlns:a16="http://schemas.microsoft.com/office/drawing/2014/main" id="{00000000-0008-0000-0000-0000DA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55" name="ID_7DB230B812B94840A5A575BEACF7723D" descr="upload_post_object_v2_3107918123">
          <a:extLst>
            <a:ext uri="{FF2B5EF4-FFF2-40B4-BE49-F238E27FC236}">
              <a16:creationId xmlns:a16="http://schemas.microsoft.com/office/drawing/2014/main" id="{00000000-0008-0000-0000-0000DB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56" name="ID_F7E09970D2B647DDA53B302C758E828E" descr="upload_post_object_v2_1186050374">
          <a:extLst>
            <a:ext uri="{FF2B5EF4-FFF2-40B4-BE49-F238E27FC236}">
              <a16:creationId xmlns:a16="http://schemas.microsoft.com/office/drawing/2014/main" id="{00000000-0008-0000-0000-0000DC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57" name="ID_FF3A08D4AC0043F9A3C4E5B0C33B9A93" descr="upload_post_object_v2_969932392">
          <a:extLst>
            <a:ext uri="{FF2B5EF4-FFF2-40B4-BE49-F238E27FC236}">
              <a16:creationId xmlns:a16="http://schemas.microsoft.com/office/drawing/2014/main" id="{00000000-0008-0000-0000-0000D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58" name="ID_8C73BB1E5B3B482089112BDD7E84A07B" descr="upload_post_object_v2_652259998">
          <a:extLst>
            <a:ext uri="{FF2B5EF4-FFF2-40B4-BE49-F238E27FC236}">
              <a16:creationId xmlns:a16="http://schemas.microsoft.com/office/drawing/2014/main" id="{00000000-0008-0000-0000-0000DE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59" name="ID_9E72DA8FE2B04E5BAB066FC668BEABBE" descr="upload_post_object_v2_483445890">
          <a:extLst>
            <a:ext uri="{FF2B5EF4-FFF2-40B4-BE49-F238E27FC236}">
              <a16:creationId xmlns:a16="http://schemas.microsoft.com/office/drawing/2014/main" id="{00000000-0008-0000-0000-0000D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60" name="ID_29EB449C312A45BB894B05A2D2C37E9D" descr="upload_post_object_v2_3078445425">
          <a:extLst>
            <a:ext uri="{FF2B5EF4-FFF2-40B4-BE49-F238E27FC236}">
              <a16:creationId xmlns:a16="http://schemas.microsoft.com/office/drawing/2014/main" id="{00000000-0008-0000-0000-0000E0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61" name="ID_5B450195D2364571A3F6AEC0A25D95A7" descr="upload_post_object_v2_3385845519">
          <a:extLst>
            <a:ext uri="{FF2B5EF4-FFF2-40B4-BE49-F238E27FC236}">
              <a16:creationId xmlns:a16="http://schemas.microsoft.com/office/drawing/2014/main" id="{00000000-0008-0000-0000-0000E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62" name="ID_0231DD5B1A2D4972BE5379A37440004D" descr="upload_post_object_v2_3770291959">
          <a:extLst>
            <a:ext uri="{FF2B5EF4-FFF2-40B4-BE49-F238E27FC236}">
              <a16:creationId xmlns:a16="http://schemas.microsoft.com/office/drawing/2014/main" id="{00000000-0008-0000-0000-0000E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63" name="ID_99969FF8C12B4672B93FDD7189495CAA" descr="upload_post_object_v2_4174031106">
          <a:extLst>
            <a:ext uri="{FF2B5EF4-FFF2-40B4-BE49-F238E27FC236}">
              <a16:creationId xmlns:a16="http://schemas.microsoft.com/office/drawing/2014/main" id="{00000000-0008-0000-0000-0000E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64" name="ID_E96958C8008646178D42CB688207F53D" descr="upload_post_object_v2_1653445183">
          <a:extLst>
            <a:ext uri="{FF2B5EF4-FFF2-40B4-BE49-F238E27FC236}">
              <a16:creationId xmlns:a16="http://schemas.microsoft.com/office/drawing/2014/main" id="{00000000-0008-0000-0000-0000E4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65" name="ID_5420FA2039AA46D29C8C0EA449ED22A7" descr="upload_post_object_v2_664605436">
          <a:extLst>
            <a:ext uri="{FF2B5EF4-FFF2-40B4-BE49-F238E27FC236}">
              <a16:creationId xmlns:a16="http://schemas.microsoft.com/office/drawing/2014/main" id="{00000000-0008-0000-0000-0000E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66" name="ID_AB1837FFAB6A4F1C8AF8BCF671FB278E" descr="upload_post_object_v2_971794218">
          <a:extLst>
            <a:ext uri="{FF2B5EF4-FFF2-40B4-BE49-F238E27FC236}">
              <a16:creationId xmlns:a16="http://schemas.microsoft.com/office/drawing/2014/main" id="{00000000-0008-0000-0000-0000E6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567" name="ID_DAE84C0139D44508AE135D3E56F71BCA" descr="upload_post_object_v2_3798955941">
          <a:extLst>
            <a:ext uri="{FF2B5EF4-FFF2-40B4-BE49-F238E27FC236}">
              <a16:creationId xmlns:a16="http://schemas.microsoft.com/office/drawing/2014/main" id="{00000000-0008-0000-0000-0000E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17145</xdr:rowOff>
    </xdr:from>
    <xdr:to>
      <xdr:col>8</xdr:col>
      <xdr:colOff>1560830</xdr:colOff>
      <xdr:row>8</xdr:row>
      <xdr:rowOff>864235</xdr:rowOff>
    </xdr:to>
    <xdr:pic>
      <xdr:nvPicPr>
        <xdr:cNvPr id="14568" name="ID_FE4E6FB2ACB84E15B126286BF4CA5414" descr="upload_post_object_v2_2828284912">
          <a:extLst>
            <a:ext uri="{FF2B5EF4-FFF2-40B4-BE49-F238E27FC236}">
              <a16:creationId xmlns:a16="http://schemas.microsoft.com/office/drawing/2014/main" id="{00000000-0008-0000-0000-0000E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316585" y="97961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9</xdr:row>
      <xdr:rowOff>17145</xdr:rowOff>
    </xdr:from>
    <xdr:to>
      <xdr:col>8</xdr:col>
      <xdr:colOff>1560830</xdr:colOff>
      <xdr:row>9</xdr:row>
      <xdr:rowOff>864235</xdr:rowOff>
    </xdr:to>
    <xdr:pic>
      <xdr:nvPicPr>
        <xdr:cNvPr id="14569" name="ID_92A484B121F5422C92DFE015CB2F2FE3" descr="upload_post_object_v2_3682842162">
          <a:extLst>
            <a:ext uri="{FF2B5EF4-FFF2-40B4-BE49-F238E27FC236}">
              <a16:creationId xmlns:a16="http://schemas.microsoft.com/office/drawing/2014/main" id="{00000000-0008-0000-0000-0000E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316585" y="110534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10</xdr:row>
      <xdr:rowOff>0</xdr:rowOff>
    </xdr:from>
    <xdr:to>
      <xdr:col>8</xdr:col>
      <xdr:colOff>1560830</xdr:colOff>
      <xdr:row>10</xdr:row>
      <xdr:rowOff>847090</xdr:rowOff>
    </xdr:to>
    <xdr:pic>
      <xdr:nvPicPr>
        <xdr:cNvPr id="14570" name="ID_95AC578B0B5C4EFB81D1DC23FBFD35CC" descr="upload_post_object_v2_2820986485">
          <a:extLst>
            <a:ext uri="{FF2B5EF4-FFF2-40B4-BE49-F238E27FC236}">
              <a16:creationId xmlns:a16="http://schemas.microsoft.com/office/drawing/2014/main" id="{00000000-0008-0000-0000-0000EA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3316585" y="122936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10</xdr:row>
      <xdr:rowOff>0</xdr:rowOff>
    </xdr:from>
    <xdr:to>
      <xdr:col>8</xdr:col>
      <xdr:colOff>1560830</xdr:colOff>
      <xdr:row>10</xdr:row>
      <xdr:rowOff>847090</xdr:rowOff>
    </xdr:to>
    <xdr:pic>
      <xdr:nvPicPr>
        <xdr:cNvPr id="14571" name="ID_1CA72486BF8E4909B47EC337124FBF1B" descr="upload_post_object_v2_2641809593">
          <a:extLst>
            <a:ext uri="{FF2B5EF4-FFF2-40B4-BE49-F238E27FC236}">
              <a16:creationId xmlns:a16="http://schemas.microsoft.com/office/drawing/2014/main" id="{00000000-0008-0000-0000-0000EB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316585" y="122936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10</xdr:row>
      <xdr:rowOff>0</xdr:rowOff>
    </xdr:from>
    <xdr:to>
      <xdr:col>8</xdr:col>
      <xdr:colOff>1560830</xdr:colOff>
      <xdr:row>10</xdr:row>
      <xdr:rowOff>847090</xdr:rowOff>
    </xdr:to>
    <xdr:pic>
      <xdr:nvPicPr>
        <xdr:cNvPr id="14572" name="ID_B4785547BE574D9A8DE1BFCE988887F5" descr="upload_post_object_v2_4174627171">
          <a:extLst>
            <a:ext uri="{FF2B5EF4-FFF2-40B4-BE49-F238E27FC236}">
              <a16:creationId xmlns:a16="http://schemas.microsoft.com/office/drawing/2014/main" id="{00000000-0008-0000-0000-0000EC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316585" y="122936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10</xdr:row>
      <xdr:rowOff>0</xdr:rowOff>
    </xdr:from>
    <xdr:to>
      <xdr:col>8</xdr:col>
      <xdr:colOff>1560830</xdr:colOff>
      <xdr:row>10</xdr:row>
      <xdr:rowOff>847090</xdr:rowOff>
    </xdr:to>
    <xdr:pic>
      <xdr:nvPicPr>
        <xdr:cNvPr id="14573" name="ID_51AF87E864BE40A1A2A27BD79A84FEE7" descr="upload_post_object_v2_1001276499">
          <a:extLst>
            <a:ext uri="{FF2B5EF4-FFF2-40B4-BE49-F238E27FC236}">
              <a16:creationId xmlns:a16="http://schemas.microsoft.com/office/drawing/2014/main" id="{00000000-0008-0000-0000-0000E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3316585" y="122936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10</xdr:row>
      <xdr:rowOff>0</xdr:rowOff>
    </xdr:from>
    <xdr:to>
      <xdr:col>8</xdr:col>
      <xdr:colOff>1560830</xdr:colOff>
      <xdr:row>10</xdr:row>
      <xdr:rowOff>847090</xdr:rowOff>
    </xdr:to>
    <xdr:pic>
      <xdr:nvPicPr>
        <xdr:cNvPr id="14574" name="ID_FBD9234C93D0431B9FFDA2C7DA34545D" descr="upload_post_object_v2_3088118921">
          <a:extLst>
            <a:ext uri="{FF2B5EF4-FFF2-40B4-BE49-F238E27FC236}">
              <a16:creationId xmlns:a16="http://schemas.microsoft.com/office/drawing/2014/main" id="{00000000-0008-0000-0000-0000EE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316585" y="122936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10</xdr:row>
      <xdr:rowOff>17145</xdr:rowOff>
    </xdr:from>
    <xdr:to>
      <xdr:col>8</xdr:col>
      <xdr:colOff>1560830</xdr:colOff>
      <xdr:row>10</xdr:row>
      <xdr:rowOff>864235</xdr:rowOff>
    </xdr:to>
    <xdr:pic>
      <xdr:nvPicPr>
        <xdr:cNvPr id="14575" name="ID_6CB248E612B648F4B61633187B6D8366" descr="upload_post_object_v2_327555518">
          <a:extLst>
            <a:ext uri="{FF2B5EF4-FFF2-40B4-BE49-F238E27FC236}">
              <a16:creationId xmlns:a16="http://schemas.microsoft.com/office/drawing/2014/main" id="{00000000-0008-0000-0000-0000E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316585" y="123107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11</xdr:row>
      <xdr:rowOff>0</xdr:rowOff>
    </xdr:from>
    <xdr:to>
      <xdr:col>8</xdr:col>
      <xdr:colOff>1560830</xdr:colOff>
      <xdr:row>11</xdr:row>
      <xdr:rowOff>847090</xdr:rowOff>
    </xdr:to>
    <xdr:pic>
      <xdr:nvPicPr>
        <xdr:cNvPr id="14576" name="ID_BF8099F1378F4F50B1F613EB9B18F781" descr="upload_post_object_v2_4035741730">
          <a:extLst>
            <a:ext uri="{FF2B5EF4-FFF2-40B4-BE49-F238E27FC236}">
              <a16:creationId xmlns:a16="http://schemas.microsoft.com/office/drawing/2014/main" id="{00000000-0008-0000-0000-0000F0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316585" y="13550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11</xdr:row>
      <xdr:rowOff>0</xdr:rowOff>
    </xdr:from>
    <xdr:to>
      <xdr:col>8</xdr:col>
      <xdr:colOff>1560830</xdr:colOff>
      <xdr:row>11</xdr:row>
      <xdr:rowOff>847090</xdr:rowOff>
    </xdr:to>
    <xdr:pic>
      <xdr:nvPicPr>
        <xdr:cNvPr id="14577" name="ID_D0005EBE273E402399273624A01B8608" descr="upload_post_object_v2_3619358116">
          <a:extLst>
            <a:ext uri="{FF2B5EF4-FFF2-40B4-BE49-F238E27FC236}">
              <a16:creationId xmlns:a16="http://schemas.microsoft.com/office/drawing/2014/main" id="{00000000-0008-0000-0000-0000F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3316585" y="13550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11</xdr:row>
      <xdr:rowOff>0</xdr:rowOff>
    </xdr:from>
    <xdr:to>
      <xdr:col>8</xdr:col>
      <xdr:colOff>1560830</xdr:colOff>
      <xdr:row>11</xdr:row>
      <xdr:rowOff>847090</xdr:rowOff>
    </xdr:to>
    <xdr:pic>
      <xdr:nvPicPr>
        <xdr:cNvPr id="14578" name="ID_BA3F03907BC04595BD0EB3D7DF34AC53" descr="upload_post_object_v2_476368863">
          <a:extLst>
            <a:ext uri="{FF2B5EF4-FFF2-40B4-BE49-F238E27FC236}">
              <a16:creationId xmlns:a16="http://schemas.microsoft.com/office/drawing/2014/main" id="{00000000-0008-0000-0000-0000F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3316585" y="13550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11</xdr:row>
      <xdr:rowOff>0</xdr:rowOff>
    </xdr:from>
    <xdr:to>
      <xdr:col>8</xdr:col>
      <xdr:colOff>1560830</xdr:colOff>
      <xdr:row>11</xdr:row>
      <xdr:rowOff>847090</xdr:rowOff>
    </xdr:to>
    <xdr:pic>
      <xdr:nvPicPr>
        <xdr:cNvPr id="14579" name="ID_D9FBB5CCECB44666A11AD69261770C3B" descr="upload_post_object_v2_3383095104">
          <a:extLst>
            <a:ext uri="{FF2B5EF4-FFF2-40B4-BE49-F238E27FC236}">
              <a16:creationId xmlns:a16="http://schemas.microsoft.com/office/drawing/2014/main" id="{00000000-0008-0000-0000-0000F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316585" y="13550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11</xdr:row>
      <xdr:rowOff>0</xdr:rowOff>
    </xdr:from>
    <xdr:to>
      <xdr:col>8</xdr:col>
      <xdr:colOff>1560830</xdr:colOff>
      <xdr:row>11</xdr:row>
      <xdr:rowOff>847090</xdr:rowOff>
    </xdr:to>
    <xdr:pic>
      <xdr:nvPicPr>
        <xdr:cNvPr id="14580" name="ID_CC3A8D1EB5BF4D84A395C66121BFFD9E" descr="upload_post_object_v2_2762062993">
          <a:extLst>
            <a:ext uri="{FF2B5EF4-FFF2-40B4-BE49-F238E27FC236}">
              <a16:creationId xmlns:a16="http://schemas.microsoft.com/office/drawing/2014/main" id="{00000000-0008-0000-0000-0000F4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316585" y="13550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11</xdr:row>
      <xdr:rowOff>0</xdr:rowOff>
    </xdr:from>
    <xdr:to>
      <xdr:col>8</xdr:col>
      <xdr:colOff>1560830</xdr:colOff>
      <xdr:row>11</xdr:row>
      <xdr:rowOff>847090</xdr:rowOff>
    </xdr:to>
    <xdr:pic>
      <xdr:nvPicPr>
        <xdr:cNvPr id="14581" name="ID_F7E25459F0D84D01A5F5D7AD3E52E0A6" descr="upload_post_object_v2_3055100205">
          <a:extLst>
            <a:ext uri="{FF2B5EF4-FFF2-40B4-BE49-F238E27FC236}">
              <a16:creationId xmlns:a16="http://schemas.microsoft.com/office/drawing/2014/main" id="{00000000-0008-0000-0000-0000F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3316585" y="13550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11</xdr:row>
      <xdr:rowOff>17145</xdr:rowOff>
    </xdr:from>
    <xdr:to>
      <xdr:col>8</xdr:col>
      <xdr:colOff>1560830</xdr:colOff>
      <xdr:row>11</xdr:row>
      <xdr:rowOff>864235</xdr:rowOff>
    </xdr:to>
    <xdr:pic>
      <xdr:nvPicPr>
        <xdr:cNvPr id="14582" name="ID_20FEBCE0907E480FA96BCAB343DB3DA1" descr="upload_post_object_v2_1733537007">
          <a:extLst>
            <a:ext uri="{FF2B5EF4-FFF2-40B4-BE49-F238E27FC236}">
              <a16:creationId xmlns:a16="http://schemas.microsoft.com/office/drawing/2014/main" id="{00000000-0008-0000-0000-0000F6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316585" y="135680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12</xdr:row>
      <xdr:rowOff>0</xdr:rowOff>
    </xdr:from>
    <xdr:to>
      <xdr:col>8</xdr:col>
      <xdr:colOff>1560830</xdr:colOff>
      <xdr:row>12</xdr:row>
      <xdr:rowOff>847090</xdr:rowOff>
    </xdr:to>
    <xdr:pic>
      <xdr:nvPicPr>
        <xdr:cNvPr id="14583" name="ID_7DACBBB5D3A749458C42CF675E3B56E2" descr="upload_post_object_v2_2165660984">
          <a:extLst>
            <a:ext uri="{FF2B5EF4-FFF2-40B4-BE49-F238E27FC236}">
              <a16:creationId xmlns:a16="http://schemas.microsoft.com/office/drawing/2014/main" id="{00000000-0008-0000-0000-0000F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3316585" y="148082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12</xdr:row>
      <xdr:rowOff>0</xdr:rowOff>
    </xdr:from>
    <xdr:to>
      <xdr:col>8</xdr:col>
      <xdr:colOff>1560830</xdr:colOff>
      <xdr:row>12</xdr:row>
      <xdr:rowOff>847090</xdr:rowOff>
    </xdr:to>
    <xdr:pic>
      <xdr:nvPicPr>
        <xdr:cNvPr id="14584" name="ID_9F61DB89E59D46C486EFD10B8AF4DE65" descr="upload_post_object_v2_1124275561">
          <a:extLst>
            <a:ext uri="{FF2B5EF4-FFF2-40B4-BE49-F238E27FC236}">
              <a16:creationId xmlns:a16="http://schemas.microsoft.com/office/drawing/2014/main" id="{00000000-0008-0000-0000-0000F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3316585" y="148082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12</xdr:row>
      <xdr:rowOff>17145</xdr:rowOff>
    </xdr:from>
    <xdr:to>
      <xdr:col>8</xdr:col>
      <xdr:colOff>1560830</xdr:colOff>
      <xdr:row>12</xdr:row>
      <xdr:rowOff>864235</xdr:rowOff>
    </xdr:to>
    <xdr:pic>
      <xdr:nvPicPr>
        <xdr:cNvPr id="14585" name="ID_6CD0CF2FB02A4476BEBE43087B8A313D" descr="upload_post_object_v2_830418868">
          <a:extLst>
            <a:ext uri="{FF2B5EF4-FFF2-40B4-BE49-F238E27FC236}">
              <a16:creationId xmlns:a16="http://schemas.microsoft.com/office/drawing/2014/main" id="{00000000-0008-0000-0000-0000F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316585" y="148253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86" name="ID_5348C0C80680408E869DFC1031233DE6" descr="upload_post_object_v2_3305632747">
          <a:extLst>
            <a:ext uri="{FF2B5EF4-FFF2-40B4-BE49-F238E27FC236}">
              <a16:creationId xmlns:a16="http://schemas.microsoft.com/office/drawing/2014/main" id="{00000000-0008-0000-0000-0000FA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87" name="ID_1C59081B91C545EBB3DF68A7626D36F3" descr="upload_post_object_v2_4180562113">
          <a:extLst>
            <a:ext uri="{FF2B5EF4-FFF2-40B4-BE49-F238E27FC236}">
              <a16:creationId xmlns:a16="http://schemas.microsoft.com/office/drawing/2014/main" id="{00000000-0008-0000-0000-0000FB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88" name="ID_7D8B5BE2DB244682B58E257745D2CC08" descr="upload_post_object_v2_2474560901">
          <a:extLst>
            <a:ext uri="{FF2B5EF4-FFF2-40B4-BE49-F238E27FC236}">
              <a16:creationId xmlns:a16="http://schemas.microsoft.com/office/drawing/2014/main" id="{00000000-0008-0000-0000-0000FC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89" name="ID_920340DC38F14C74A00C294CF878B5AE" descr="upload_post_object_v2_4200926212">
          <a:extLst>
            <a:ext uri="{FF2B5EF4-FFF2-40B4-BE49-F238E27FC236}">
              <a16:creationId xmlns:a16="http://schemas.microsoft.com/office/drawing/2014/main" id="{00000000-0008-0000-0000-0000F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90" name="ID_569472958FAC4A6FA02D68B9CD85D6C2" descr="upload_post_object_v2_1599946333">
          <a:extLst>
            <a:ext uri="{FF2B5EF4-FFF2-40B4-BE49-F238E27FC236}">
              <a16:creationId xmlns:a16="http://schemas.microsoft.com/office/drawing/2014/main" id="{00000000-0008-0000-0000-0000FE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91" name="ID_8FAF5CEDC6B446F1BB1AEF86B716E0E6" descr="upload_post_object_v2_874765514">
          <a:extLst>
            <a:ext uri="{FF2B5EF4-FFF2-40B4-BE49-F238E27FC236}">
              <a16:creationId xmlns:a16="http://schemas.microsoft.com/office/drawing/2014/main" id="{00000000-0008-0000-0000-0000F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92" name="ID_CFAEB2DE2CA442489FFB80406BC095E0" descr="upload_post_object_v2_103091065">
          <a:extLst>
            <a:ext uri="{FF2B5EF4-FFF2-40B4-BE49-F238E27FC236}">
              <a16:creationId xmlns:a16="http://schemas.microsoft.com/office/drawing/2014/main" id="{00000000-0008-0000-0000-000000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93" name="ID_4AE45E3C1D62483093BDEA667F37ADDE" descr="upload_post_object_v2_3763034134">
          <a:extLst>
            <a:ext uri="{FF2B5EF4-FFF2-40B4-BE49-F238E27FC236}">
              <a16:creationId xmlns:a16="http://schemas.microsoft.com/office/drawing/2014/main" id="{00000000-0008-0000-0000-000001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94" name="ID_35C6B9B291AB4F08BF3EACBD97C68019" descr="upload_post_object_v2_3796683968">
          <a:extLst>
            <a:ext uri="{FF2B5EF4-FFF2-40B4-BE49-F238E27FC236}">
              <a16:creationId xmlns:a16="http://schemas.microsoft.com/office/drawing/2014/main" id="{00000000-0008-0000-0000-000002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95" name="ID_84F853BAF991427FA0482505B60F239E" descr="upload_post_object_v2_550700669">
          <a:extLst>
            <a:ext uri="{FF2B5EF4-FFF2-40B4-BE49-F238E27FC236}">
              <a16:creationId xmlns:a16="http://schemas.microsoft.com/office/drawing/2014/main" id="{00000000-0008-0000-0000-000003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96" name="ID_1CC29A68DA2949F6B8C28A409FFCC047" descr="upload_post_object_v2_3662700456">
          <a:extLst>
            <a:ext uri="{FF2B5EF4-FFF2-40B4-BE49-F238E27FC236}">
              <a16:creationId xmlns:a16="http://schemas.microsoft.com/office/drawing/2014/main" id="{00000000-0008-0000-0000-00000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97" name="ID_221441FD707A44F5B892532D0F6BA379" descr="upload_post_object_v2_2068893510">
          <a:extLst>
            <a:ext uri="{FF2B5EF4-FFF2-40B4-BE49-F238E27FC236}">
              <a16:creationId xmlns:a16="http://schemas.microsoft.com/office/drawing/2014/main" id="{00000000-0008-0000-0000-000005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3316585" y="16065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17145</xdr:rowOff>
    </xdr:from>
    <xdr:to>
      <xdr:col>8</xdr:col>
      <xdr:colOff>1560830</xdr:colOff>
      <xdr:row>13</xdr:row>
      <xdr:rowOff>864235</xdr:rowOff>
    </xdr:to>
    <xdr:pic>
      <xdr:nvPicPr>
        <xdr:cNvPr id="14598" name="ID_F79DA57C5A1741F6805F5F5CB8B85A8A" descr="upload_post_object_v2_3921442426">
          <a:extLst>
            <a:ext uri="{FF2B5EF4-FFF2-40B4-BE49-F238E27FC236}">
              <a16:creationId xmlns:a16="http://schemas.microsoft.com/office/drawing/2014/main" id="{00000000-0008-0000-0000-000006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3316585" y="160826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14</xdr:row>
      <xdr:rowOff>0</xdr:rowOff>
    </xdr:from>
    <xdr:to>
      <xdr:col>8</xdr:col>
      <xdr:colOff>1560830</xdr:colOff>
      <xdr:row>14</xdr:row>
      <xdr:rowOff>847090</xdr:rowOff>
    </xdr:to>
    <xdr:pic>
      <xdr:nvPicPr>
        <xdr:cNvPr id="14599" name="ID_2CA3B1FC4BDC4955BFA610BDF8A5622D" descr="upload_post_object_v2_1557230965">
          <a:extLst>
            <a:ext uri="{FF2B5EF4-FFF2-40B4-BE49-F238E27FC236}">
              <a16:creationId xmlns:a16="http://schemas.microsoft.com/office/drawing/2014/main" id="{00000000-0008-0000-0000-000007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3316585" y="173228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14</xdr:row>
      <xdr:rowOff>0</xdr:rowOff>
    </xdr:from>
    <xdr:to>
      <xdr:col>8</xdr:col>
      <xdr:colOff>1560830</xdr:colOff>
      <xdr:row>14</xdr:row>
      <xdr:rowOff>847090</xdr:rowOff>
    </xdr:to>
    <xdr:pic>
      <xdr:nvPicPr>
        <xdr:cNvPr id="14600" name="ID_383C766B156D4F199B7928F0199219EE" descr="upload_post_object_v2_4164392110">
          <a:extLst>
            <a:ext uri="{FF2B5EF4-FFF2-40B4-BE49-F238E27FC236}">
              <a16:creationId xmlns:a16="http://schemas.microsoft.com/office/drawing/2014/main" id="{00000000-0008-0000-0000-00000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3316585" y="173228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14</xdr:row>
      <xdr:rowOff>0</xdr:rowOff>
    </xdr:from>
    <xdr:to>
      <xdr:col>8</xdr:col>
      <xdr:colOff>1560830</xdr:colOff>
      <xdr:row>14</xdr:row>
      <xdr:rowOff>847090</xdr:rowOff>
    </xdr:to>
    <xdr:pic>
      <xdr:nvPicPr>
        <xdr:cNvPr id="14601" name="ID_D7BABA493AA94303A8386F921E2B5720" descr="upload_post_object_v2_3251199035">
          <a:extLst>
            <a:ext uri="{FF2B5EF4-FFF2-40B4-BE49-F238E27FC236}">
              <a16:creationId xmlns:a16="http://schemas.microsoft.com/office/drawing/2014/main" id="{00000000-0008-0000-0000-000009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3316585" y="173228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14</xdr:row>
      <xdr:rowOff>0</xdr:rowOff>
    </xdr:from>
    <xdr:to>
      <xdr:col>8</xdr:col>
      <xdr:colOff>1560830</xdr:colOff>
      <xdr:row>14</xdr:row>
      <xdr:rowOff>847090</xdr:rowOff>
    </xdr:to>
    <xdr:pic>
      <xdr:nvPicPr>
        <xdr:cNvPr id="14602" name="ID_93ADE6A55ED44C2089C6A66BDD48FAD9" descr="upload_post_object_v2_696885713">
          <a:extLst>
            <a:ext uri="{FF2B5EF4-FFF2-40B4-BE49-F238E27FC236}">
              <a16:creationId xmlns:a16="http://schemas.microsoft.com/office/drawing/2014/main" id="{00000000-0008-0000-0000-00000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3316585" y="173228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14</xdr:row>
      <xdr:rowOff>17145</xdr:rowOff>
    </xdr:from>
    <xdr:to>
      <xdr:col>8</xdr:col>
      <xdr:colOff>1560830</xdr:colOff>
      <xdr:row>14</xdr:row>
      <xdr:rowOff>864235</xdr:rowOff>
    </xdr:to>
    <xdr:pic>
      <xdr:nvPicPr>
        <xdr:cNvPr id="14603" name="ID_684DA2E182B940C8A85634EBC80623BD" descr="upload_post_object_v2_69035961">
          <a:extLst>
            <a:ext uri="{FF2B5EF4-FFF2-40B4-BE49-F238E27FC236}">
              <a16:creationId xmlns:a16="http://schemas.microsoft.com/office/drawing/2014/main" id="{00000000-0008-0000-0000-00000B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3316585" y="173399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16</xdr:row>
      <xdr:rowOff>0</xdr:rowOff>
    </xdr:from>
    <xdr:to>
      <xdr:col>8</xdr:col>
      <xdr:colOff>1560830</xdr:colOff>
      <xdr:row>16</xdr:row>
      <xdr:rowOff>847090</xdr:rowOff>
    </xdr:to>
    <xdr:pic>
      <xdr:nvPicPr>
        <xdr:cNvPr id="14604" name="ID_B7F0C1676DA94BD9B1A996738112E003" descr="upload_post_object_v2_2066957284">
          <a:extLst>
            <a:ext uri="{FF2B5EF4-FFF2-40B4-BE49-F238E27FC236}">
              <a16:creationId xmlns:a16="http://schemas.microsoft.com/office/drawing/2014/main" id="{00000000-0008-0000-0000-00000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3316585" y="198374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16</xdr:row>
      <xdr:rowOff>0</xdr:rowOff>
    </xdr:from>
    <xdr:to>
      <xdr:col>8</xdr:col>
      <xdr:colOff>1560830</xdr:colOff>
      <xdr:row>16</xdr:row>
      <xdr:rowOff>847090</xdr:rowOff>
    </xdr:to>
    <xdr:pic>
      <xdr:nvPicPr>
        <xdr:cNvPr id="14605" name="ID_FF520C1D56CB43AF881CDB61E24022C4" descr="upload_post_object_v2_1257123046">
          <a:extLst>
            <a:ext uri="{FF2B5EF4-FFF2-40B4-BE49-F238E27FC236}">
              <a16:creationId xmlns:a16="http://schemas.microsoft.com/office/drawing/2014/main" id="{00000000-0008-0000-0000-00000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3316585" y="198374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16</xdr:row>
      <xdr:rowOff>17145</xdr:rowOff>
    </xdr:from>
    <xdr:to>
      <xdr:col>8</xdr:col>
      <xdr:colOff>1560830</xdr:colOff>
      <xdr:row>16</xdr:row>
      <xdr:rowOff>864235</xdr:rowOff>
    </xdr:to>
    <xdr:pic>
      <xdr:nvPicPr>
        <xdr:cNvPr id="14606" name="ID_EF50D698B8FB48FAAD3900ABFD6031BB" descr="upload_post_object_v2_2242098092">
          <a:extLst>
            <a:ext uri="{FF2B5EF4-FFF2-40B4-BE49-F238E27FC236}">
              <a16:creationId xmlns:a16="http://schemas.microsoft.com/office/drawing/2014/main" id="{00000000-0008-0000-0000-00000E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3316585" y="198545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17</xdr:row>
      <xdr:rowOff>0</xdr:rowOff>
    </xdr:from>
    <xdr:to>
      <xdr:col>8</xdr:col>
      <xdr:colOff>1560830</xdr:colOff>
      <xdr:row>17</xdr:row>
      <xdr:rowOff>847090</xdr:rowOff>
    </xdr:to>
    <xdr:pic>
      <xdr:nvPicPr>
        <xdr:cNvPr id="14607" name="ID_CB16DBB782C5427998F3EDEB12E5246D" descr="upload_post_object_v2_3396312439">
          <a:extLst>
            <a:ext uri="{FF2B5EF4-FFF2-40B4-BE49-F238E27FC236}">
              <a16:creationId xmlns:a16="http://schemas.microsoft.com/office/drawing/2014/main" id="{00000000-0008-0000-0000-00000F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3316585" y="210947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17</xdr:row>
      <xdr:rowOff>0</xdr:rowOff>
    </xdr:from>
    <xdr:to>
      <xdr:col>8</xdr:col>
      <xdr:colOff>1560830</xdr:colOff>
      <xdr:row>17</xdr:row>
      <xdr:rowOff>847090</xdr:rowOff>
    </xdr:to>
    <xdr:pic>
      <xdr:nvPicPr>
        <xdr:cNvPr id="14608" name="ID_0EB0515760764EEFB265F268A5E30420" descr="upload_post_object_v2_4218153936">
          <a:extLst>
            <a:ext uri="{FF2B5EF4-FFF2-40B4-BE49-F238E27FC236}">
              <a16:creationId xmlns:a16="http://schemas.microsoft.com/office/drawing/2014/main" id="{00000000-0008-0000-0000-000010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3316585" y="210947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17</xdr:row>
      <xdr:rowOff>0</xdr:rowOff>
    </xdr:from>
    <xdr:to>
      <xdr:col>8</xdr:col>
      <xdr:colOff>1560830</xdr:colOff>
      <xdr:row>17</xdr:row>
      <xdr:rowOff>847090</xdr:rowOff>
    </xdr:to>
    <xdr:pic>
      <xdr:nvPicPr>
        <xdr:cNvPr id="14609" name="ID_0E38F837201A4B2692007974AA991B27" descr="upload_post_object_v2_3844620592">
          <a:extLst>
            <a:ext uri="{FF2B5EF4-FFF2-40B4-BE49-F238E27FC236}">
              <a16:creationId xmlns:a16="http://schemas.microsoft.com/office/drawing/2014/main" id="{00000000-0008-0000-0000-000011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3316585" y="210947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17</xdr:row>
      <xdr:rowOff>0</xdr:rowOff>
    </xdr:from>
    <xdr:to>
      <xdr:col>8</xdr:col>
      <xdr:colOff>1560830</xdr:colOff>
      <xdr:row>17</xdr:row>
      <xdr:rowOff>847090</xdr:rowOff>
    </xdr:to>
    <xdr:pic>
      <xdr:nvPicPr>
        <xdr:cNvPr id="14610" name="ID_AF75BA5DD32C48E58371CB4799008591" descr="upload_post_object_v2_4211390925">
          <a:extLst>
            <a:ext uri="{FF2B5EF4-FFF2-40B4-BE49-F238E27FC236}">
              <a16:creationId xmlns:a16="http://schemas.microsoft.com/office/drawing/2014/main" id="{00000000-0008-0000-0000-000012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3316585" y="210947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17</xdr:row>
      <xdr:rowOff>17145</xdr:rowOff>
    </xdr:from>
    <xdr:to>
      <xdr:col>8</xdr:col>
      <xdr:colOff>1560830</xdr:colOff>
      <xdr:row>17</xdr:row>
      <xdr:rowOff>864235</xdr:rowOff>
    </xdr:to>
    <xdr:pic>
      <xdr:nvPicPr>
        <xdr:cNvPr id="14611" name="ID_C8D5782D496743A9B36EF218DB503F62" descr="upload_post_object_v2_143763255">
          <a:extLst>
            <a:ext uri="{FF2B5EF4-FFF2-40B4-BE49-F238E27FC236}">
              <a16:creationId xmlns:a16="http://schemas.microsoft.com/office/drawing/2014/main" id="{00000000-0008-0000-0000-000013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3316585" y="211118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18</xdr:row>
      <xdr:rowOff>17145</xdr:rowOff>
    </xdr:from>
    <xdr:to>
      <xdr:col>8</xdr:col>
      <xdr:colOff>1560830</xdr:colOff>
      <xdr:row>18</xdr:row>
      <xdr:rowOff>864235</xdr:rowOff>
    </xdr:to>
    <xdr:pic>
      <xdr:nvPicPr>
        <xdr:cNvPr id="14612" name="ID_1839B19F32694033AFC1D6B60C935D82" descr="upload_post_object_v2_633260617">
          <a:extLst>
            <a:ext uri="{FF2B5EF4-FFF2-40B4-BE49-F238E27FC236}">
              <a16:creationId xmlns:a16="http://schemas.microsoft.com/office/drawing/2014/main" id="{00000000-0008-0000-0000-00001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3316585" y="223691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19</xdr:row>
      <xdr:rowOff>0</xdr:rowOff>
    </xdr:from>
    <xdr:to>
      <xdr:col>8</xdr:col>
      <xdr:colOff>1560830</xdr:colOff>
      <xdr:row>19</xdr:row>
      <xdr:rowOff>847090</xdr:rowOff>
    </xdr:to>
    <xdr:pic>
      <xdr:nvPicPr>
        <xdr:cNvPr id="14613" name="ID_E2780B8901C3487688EAA4CD3872FB51" descr="upload_post_object_v2_2129187181">
          <a:extLst>
            <a:ext uri="{FF2B5EF4-FFF2-40B4-BE49-F238E27FC236}">
              <a16:creationId xmlns:a16="http://schemas.microsoft.com/office/drawing/2014/main" id="{00000000-0008-0000-0000-000015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3316585" y="236093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19</xdr:row>
      <xdr:rowOff>0</xdr:rowOff>
    </xdr:from>
    <xdr:to>
      <xdr:col>8</xdr:col>
      <xdr:colOff>1560830</xdr:colOff>
      <xdr:row>19</xdr:row>
      <xdr:rowOff>847090</xdr:rowOff>
    </xdr:to>
    <xdr:pic>
      <xdr:nvPicPr>
        <xdr:cNvPr id="14614" name="ID_E571AB21B24545A8B6C520E207BD3C05" descr="upload_post_object_v2_2856764144">
          <a:extLst>
            <a:ext uri="{FF2B5EF4-FFF2-40B4-BE49-F238E27FC236}">
              <a16:creationId xmlns:a16="http://schemas.microsoft.com/office/drawing/2014/main" id="{00000000-0008-0000-0000-000016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3316585" y="236093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19</xdr:row>
      <xdr:rowOff>0</xdr:rowOff>
    </xdr:from>
    <xdr:to>
      <xdr:col>8</xdr:col>
      <xdr:colOff>1560830</xdr:colOff>
      <xdr:row>19</xdr:row>
      <xdr:rowOff>847090</xdr:rowOff>
    </xdr:to>
    <xdr:pic>
      <xdr:nvPicPr>
        <xdr:cNvPr id="14615" name="ID_860790A49ED840F29A9702040B0DD349" descr="upload_post_object_v2_2677131333">
          <a:extLst>
            <a:ext uri="{FF2B5EF4-FFF2-40B4-BE49-F238E27FC236}">
              <a16:creationId xmlns:a16="http://schemas.microsoft.com/office/drawing/2014/main" id="{00000000-0008-0000-0000-000017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3316585" y="236093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19</xdr:row>
      <xdr:rowOff>0</xdr:rowOff>
    </xdr:from>
    <xdr:to>
      <xdr:col>8</xdr:col>
      <xdr:colOff>1560830</xdr:colOff>
      <xdr:row>19</xdr:row>
      <xdr:rowOff>847090</xdr:rowOff>
    </xdr:to>
    <xdr:pic>
      <xdr:nvPicPr>
        <xdr:cNvPr id="14616" name="ID_E17950AA9A0449A89B177B5A2A85BCEC" descr="upload_post_object_v2_3380891866">
          <a:extLst>
            <a:ext uri="{FF2B5EF4-FFF2-40B4-BE49-F238E27FC236}">
              <a16:creationId xmlns:a16="http://schemas.microsoft.com/office/drawing/2014/main" id="{00000000-0008-0000-0000-00001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3316585" y="236093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19</xdr:row>
      <xdr:rowOff>17145</xdr:rowOff>
    </xdr:from>
    <xdr:to>
      <xdr:col>8</xdr:col>
      <xdr:colOff>1560830</xdr:colOff>
      <xdr:row>19</xdr:row>
      <xdr:rowOff>864235</xdr:rowOff>
    </xdr:to>
    <xdr:pic>
      <xdr:nvPicPr>
        <xdr:cNvPr id="14617" name="ID_D4D986C2ADBC4CE19D1A7E0252DAB21B" descr="upload_post_object_v2_719937270">
          <a:extLst>
            <a:ext uri="{FF2B5EF4-FFF2-40B4-BE49-F238E27FC236}">
              <a16:creationId xmlns:a16="http://schemas.microsoft.com/office/drawing/2014/main" id="{00000000-0008-0000-0000-000019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316585" y="236264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21</xdr:row>
      <xdr:rowOff>17145</xdr:rowOff>
    </xdr:from>
    <xdr:to>
      <xdr:col>8</xdr:col>
      <xdr:colOff>1560830</xdr:colOff>
      <xdr:row>21</xdr:row>
      <xdr:rowOff>864235</xdr:rowOff>
    </xdr:to>
    <xdr:pic>
      <xdr:nvPicPr>
        <xdr:cNvPr id="14618" name="ID_E968DE40C4A14D5DAE80F47D6FD1532C" descr="clipboard/NULL">
          <a:extLst>
            <a:ext uri="{FF2B5EF4-FFF2-40B4-BE49-F238E27FC236}">
              <a16:creationId xmlns:a16="http://schemas.microsoft.com/office/drawing/2014/main" id="{00000000-0008-0000-0000-00001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r:link="rId80"/>
        <a:stretch>
          <a:fillRect/>
        </a:stretch>
      </xdr:blipFill>
      <xdr:spPr>
        <a:xfrm>
          <a:off x="13316585" y="261410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22</xdr:row>
      <xdr:rowOff>0</xdr:rowOff>
    </xdr:from>
    <xdr:to>
      <xdr:col>8</xdr:col>
      <xdr:colOff>1560830</xdr:colOff>
      <xdr:row>22</xdr:row>
      <xdr:rowOff>847090</xdr:rowOff>
    </xdr:to>
    <xdr:pic>
      <xdr:nvPicPr>
        <xdr:cNvPr id="14619" name="ID_A29536DB708D486C9C3A8DFC0A802042" descr="clipboard/NULL">
          <a:extLst>
            <a:ext uri="{FF2B5EF4-FFF2-40B4-BE49-F238E27FC236}">
              <a16:creationId xmlns:a16="http://schemas.microsoft.com/office/drawing/2014/main" id="{00000000-0008-0000-0000-00001B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r:link="rId80"/>
        <a:stretch>
          <a:fillRect/>
        </a:stretch>
      </xdr:blipFill>
      <xdr:spPr>
        <a:xfrm>
          <a:off x="13316585" y="273812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22</xdr:row>
      <xdr:rowOff>0</xdr:rowOff>
    </xdr:from>
    <xdr:to>
      <xdr:col>8</xdr:col>
      <xdr:colOff>1560830</xdr:colOff>
      <xdr:row>22</xdr:row>
      <xdr:rowOff>847090</xdr:rowOff>
    </xdr:to>
    <xdr:pic>
      <xdr:nvPicPr>
        <xdr:cNvPr id="14620" name="ID_B880A4FDF3C443968322DE0C02BA1A3C" descr="clipboard/NULL">
          <a:extLst>
            <a:ext uri="{FF2B5EF4-FFF2-40B4-BE49-F238E27FC236}">
              <a16:creationId xmlns:a16="http://schemas.microsoft.com/office/drawing/2014/main" id="{00000000-0008-0000-0000-00001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r:link="rId80"/>
        <a:stretch>
          <a:fillRect/>
        </a:stretch>
      </xdr:blipFill>
      <xdr:spPr>
        <a:xfrm>
          <a:off x="13316585" y="273812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22</xdr:row>
      <xdr:rowOff>0</xdr:rowOff>
    </xdr:from>
    <xdr:to>
      <xdr:col>8</xdr:col>
      <xdr:colOff>1560830</xdr:colOff>
      <xdr:row>22</xdr:row>
      <xdr:rowOff>847090</xdr:rowOff>
    </xdr:to>
    <xdr:pic>
      <xdr:nvPicPr>
        <xdr:cNvPr id="14621" name="ID_2CA1AA5A6F3044C586EE809F718B0EBB" descr="clipboard/NULL">
          <a:extLst>
            <a:ext uri="{FF2B5EF4-FFF2-40B4-BE49-F238E27FC236}">
              <a16:creationId xmlns:a16="http://schemas.microsoft.com/office/drawing/2014/main" id="{00000000-0008-0000-0000-00001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r:link="rId80"/>
        <a:stretch>
          <a:fillRect/>
        </a:stretch>
      </xdr:blipFill>
      <xdr:spPr>
        <a:xfrm>
          <a:off x="13316585" y="273812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22</xdr:row>
      <xdr:rowOff>0</xdr:rowOff>
    </xdr:from>
    <xdr:to>
      <xdr:col>8</xdr:col>
      <xdr:colOff>1560830</xdr:colOff>
      <xdr:row>22</xdr:row>
      <xdr:rowOff>847090</xdr:rowOff>
    </xdr:to>
    <xdr:pic>
      <xdr:nvPicPr>
        <xdr:cNvPr id="14622" name="ID_20212DE9F65847AEADDD616DF7EEF1C0" descr="clipboard/NULL">
          <a:extLst>
            <a:ext uri="{FF2B5EF4-FFF2-40B4-BE49-F238E27FC236}">
              <a16:creationId xmlns:a16="http://schemas.microsoft.com/office/drawing/2014/main" id="{00000000-0008-0000-0000-00001E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r:link="rId80"/>
        <a:stretch>
          <a:fillRect/>
        </a:stretch>
      </xdr:blipFill>
      <xdr:spPr>
        <a:xfrm>
          <a:off x="13316585" y="273812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22</xdr:row>
      <xdr:rowOff>0</xdr:rowOff>
    </xdr:from>
    <xdr:to>
      <xdr:col>8</xdr:col>
      <xdr:colOff>1560830</xdr:colOff>
      <xdr:row>22</xdr:row>
      <xdr:rowOff>847090</xdr:rowOff>
    </xdr:to>
    <xdr:pic>
      <xdr:nvPicPr>
        <xdr:cNvPr id="14623" name="ID_C7B6D75195B84974990CB8029997EB70" descr="clipboard/NULL">
          <a:extLst>
            <a:ext uri="{FF2B5EF4-FFF2-40B4-BE49-F238E27FC236}">
              <a16:creationId xmlns:a16="http://schemas.microsoft.com/office/drawing/2014/main" id="{00000000-0008-0000-0000-00001F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r:link="rId80"/>
        <a:stretch>
          <a:fillRect/>
        </a:stretch>
      </xdr:blipFill>
      <xdr:spPr>
        <a:xfrm>
          <a:off x="13316585" y="273812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22</xdr:row>
      <xdr:rowOff>0</xdr:rowOff>
    </xdr:from>
    <xdr:to>
      <xdr:col>8</xdr:col>
      <xdr:colOff>1560830</xdr:colOff>
      <xdr:row>22</xdr:row>
      <xdr:rowOff>847090</xdr:rowOff>
    </xdr:to>
    <xdr:pic>
      <xdr:nvPicPr>
        <xdr:cNvPr id="14624" name="ID_6FBFD971C1784A51B55E89EFEA9A4D43" descr="clipboard/NULL">
          <a:extLst>
            <a:ext uri="{FF2B5EF4-FFF2-40B4-BE49-F238E27FC236}">
              <a16:creationId xmlns:a16="http://schemas.microsoft.com/office/drawing/2014/main" id="{00000000-0008-0000-0000-000020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r:link="rId80"/>
        <a:stretch>
          <a:fillRect/>
        </a:stretch>
      </xdr:blipFill>
      <xdr:spPr>
        <a:xfrm>
          <a:off x="13316585" y="273812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22</xdr:row>
      <xdr:rowOff>0</xdr:rowOff>
    </xdr:from>
    <xdr:to>
      <xdr:col>8</xdr:col>
      <xdr:colOff>1560830</xdr:colOff>
      <xdr:row>22</xdr:row>
      <xdr:rowOff>847090</xdr:rowOff>
    </xdr:to>
    <xdr:pic>
      <xdr:nvPicPr>
        <xdr:cNvPr id="14625" name="ID_34C368BA3ADA4FA8BFFD2DE727A599C7" descr="clipboard/NULL">
          <a:extLst>
            <a:ext uri="{FF2B5EF4-FFF2-40B4-BE49-F238E27FC236}">
              <a16:creationId xmlns:a16="http://schemas.microsoft.com/office/drawing/2014/main" id="{00000000-0008-0000-0000-000021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r:link="rId80"/>
        <a:stretch>
          <a:fillRect/>
        </a:stretch>
      </xdr:blipFill>
      <xdr:spPr>
        <a:xfrm>
          <a:off x="13316585" y="273812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22</xdr:row>
      <xdr:rowOff>17145</xdr:rowOff>
    </xdr:from>
    <xdr:to>
      <xdr:col>8</xdr:col>
      <xdr:colOff>1560830</xdr:colOff>
      <xdr:row>22</xdr:row>
      <xdr:rowOff>864235</xdr:rowOff>
    </xdr:to>
    <xdr:pic>
      <xdr:nvPicPr>
        <xdr:cNvPr id="14626" name="ID_E005F535B1A44679A4D270D8A758AB1A" descr="clipboard/NULL">
          <a:extLst>
            <a:ext uri="{FF2B5EF4-FFF2-40B4-BE49-F238E27FC236}">
              <a16:creationId xmlns:a16="http://schemas.microsoft.com/office/drawing/2014/main" id="{00000000-0008-0000-0000-000022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r:link="rId80"/>
        <a:stretch>
          <a:fillRect/>
        </a:stretch>
      </xdr:blipFill>
      <xdr:spPr>
        <a:xfrm>
          <a:off x="13316585" y="273983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23</xdr:row>
      <xdr:rowOff>17145</xdr:rowOff>
    </xdr:from>
    <xdr:to>
      <xdr:col>8</xdr:col>
      <xdr:colOff>1560830</xdr:colOff>
      <xdr:row>23</xdr:row>
      <xdr:rowOff>864235</xdr:rowOff>
    </xdr:to>
    <xdr:pic>
      <xdr:nvPicPr>
        <xdr:cNvPr id="14627" name="ID_584BB7EEEE6E4353AD11ACDF3BA363BE" descr="clipboard/NULL">
          <a:extLst>
            <a:ext uri="{FF2B5EF4-FFF2-40B4-BE49-F238E27FC236}">
              <a16:creationId xmlns:a16="http://schemas.microsoft.com/office/drawing/2014/main" id="{00000000-0008-0000-0000-000023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r:link="rId80"/>
        <a:stretch>
          <a:fillRect/>
        </a:stretch>
      </xdr:blipFill>
      <xdr:spPr>
        <a:xfrm>
          <a:off x="13316585" y="286556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24</xdr:row>
      <xdr:rowOff>17145</xdr:rowOff>
    </xdr:from>
    <xdr:to>
      <xdr:col>8</xdr:col>
      <xdr:colOff>1560830</xdr:colOff>
      <xdr:row>24</xdr:row>
      <xdr:rowOff>864235</xdr:rowOff>
    </xdr:to>
    <xdr:pic>
      <xdr:nvPicPr>
        <xdr:cNvPr id="14628" name="ID_C3EDAB6E7B534155B3927E903DD8BA43" descr="clipboard/NULL">
          <a:extLst>
            <a:ext uri="{FF2B5EF4-FFF2-40B4-BE49-F238E27FC236}">
              <a16:creationId xmlns:a16="http://schemas.microsoft.com/office/drawing/2014/main" id="{00000000-0008-0000-0000-00002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r:link="rId80"/>
        <a:stretch>
          <a:fillRect/>
        </a:stretch>
      </xdr:blipFill>
      <xdr:spPr>
        <a:xfrm>
          <a:off x="13316585" y="299129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25</xdr:row>
      <xdr:rowOff>17145</xdr:rowOff>
    </xdr:from>
    <xdr:to>
      <xdr:col>8</xdr:col>
      <xdr:colOff>1560830</xdr:colOff>
      <xdr:row>25</xdr:row>
      <xdr:rowOff>864235</xdr:rowOff>
    </xdr:to>
    <xdr:pic>
      <xdr:nvPicPr>
        <xdr:cNvPr id="14629" name="ID_05203B024F27467BB0F6BEDDCF6F009B" descr="clipboard/NULL">
          <a:extLst>
            <a:ext uri="{FF2B5EF4-FFF2-40B4-BE49-F238E27FC236}">
              <a16:creationId xmlns:a16="http://schemas.microsoft.com/office/drawing/2014/main" id="{00000000-0008-0000-0000-000025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r:link="rId80"/>
        <a:stretch>
          <a:fillRect/>
        </a:stretch>
      </xdr:blipFill>
      <xdr:spPr>
        <a:xfrm>
          <a:off x="13316585" y="311702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419735</xdr:colOff>
      <xdr:row>26</xdr:row>
      <xdr:rowOff>17780</xdr:rowOff>
    </xdr:from>
    <xdr:to>
      <xdr:col>8</xdr:col>
      <xdr:colOff>1582420</xdr:colOff>
      <xdr:row>26</xdr:row>
      <xdr:rowOff>885190</xdr:rowOff>
    </xdr:to>
    <xdr:pic>
      <xdr:nvPicPr>
        <xdr:cNvPr id="14630" name="ID_183F0206EE6649E8821CB8E06ECA5A98" descr="clipboard/NULL">
          <a:extLst>
            <a:ext uri="{FF2B5EF4-FFF2-40B4-BE49-F238E27FC236}">
              <a16:creationId xmlns:a16="http://schemas.microsoft.com/office/drawing/2014/main" id="{00000000-0008-0000-0000-000026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r:link="rId80"/>
        <a:stretch>
          <a:fillRect/>
        </a:stretch>
      </xdr:blipFill>
      <xdr:spPr>
        <a:xfrm>
          <a:off x="13308330" y="32428180"/>
          <a:ext cx="1162685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114935</xdr:colOff>
      <xdr:row>27</xdr:row>
      <xdr:rowOff>20955</xdr:rowOff>
    </xdr:from>
    <xdr:to>
      <xdr:col>8</xdr:col>
      <xdr:colOff>1885950</xdr:colOff>
      <xdr:row>28</xdr:row>
      <xdr:rowOff>111760</xdr:rowOff>
    </xdr:to>
    <xdr:pic>
      <xdr:nvPicPr>
        <xdr:cNvPr id="14631" name="ID_E9808C19487F4581B05B672CE8AFBA54" descr="clipboard/NULL">
          <a:extLst>
            <a:ext uri="{FF2B5EF4-FFF2-40B4-BE49-F238E27FC236}">
              <a16:creationId xmlns:a16="http://schemas.microsoft.com/office/drawing/2014/main" id="{00000000-0008-0000-0000-000027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r:link="rId80"/>
        <a:stretch>
          <a:fillRect/>
        </a:stretch>
      </xdr:blipFill>
      <xdr:spPr>
        <a:xfrm>
          <a:off x="13003530" y="33688655"/>
          <a:ext cx="1771015" cy="134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</xdr:row>
      <xdr:rowOff>0</xdr:rowOff>
    </xdr:from>
    <xdr:to>
      <xdr:col>8</xdr:col>
      <xdr:colOff>1560830</xdr:colOff>
      <xdr:row>1</xdr:row>
      <xdr:rowOff>847090</xdr:rowOff>
    </xdr:to>
    <xdr:pic>
      <xdr:nvPicPr>
        <xdr:cNvPr id="14632" name="ID_71AF983E73E04516AC55EEB5CC69AB11" descr="upload_post_object_v2_1062150742">
          <a:extLst>
            <a:ext uri="{FF2B5EF4-FFF2-40B4-BE49-F238E27FC236}">
              <a16:creationId xmlns:a16="http://schemas.microsoft.com/office/drawing/2014/main" id="{00000000-0008-0000-0000-00002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3316585" y="977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</xdr:row>
      <xdr:rowOff>17145</xdr:rowOff>
    </xdr:from>
    <xdr:to>
      <xdr:col>8</xdr:col>
      <xdr:colOff>1560830</xdr:colOff>
      <xdr:row>1</xdr:row>
      <xdr:rowOff>864235</xdr:rowOff>
    </xdr:to>
    <xdr:pic>
      <xdr:nvPicPr>
        <xdr:cNvPr id="14633" name="ID_C03A9AF1785746A2975DC1DBB8E596BE" descr="upload_post_object_v2_2612019882">
          <a:extLst>
            <a:ext uri="{FF2B5EF4-FFF2-40B4-BE49-F238E27FC236}">
              <a16:creationId xmlns:a16="http://schemas.microsoft.com/office/drawing/2014/main" id="{00000000-0008-0000-0000-000029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3316585" y="9950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595630</xdr:colOff>
      <xdr:row>2</xdr:row>
      <xdr:rowOff>117475</xdr:rowOff>
    </xdr:from>
    <xdr:to>
      <xdr:col>8</xdr:col>
      <xdr:colOff>1234440</xdr:colOff>
      <xdr:row>2</xdr:row>
      <xdr:rowOff>964565</xdr:rowOff>
    </xdr:to>
    <xdr:pic>
      <xdr:nvPicPr>
        <xdr:cNvPr id="14635" name="ID_84AFB5654E7F4A088D68C0A3B4C481F4" descr="upload_post_object_v2_728431392">
          <a:extLst>
            <a:ext uri="{FF2B5EF4-FFF2-40B4-BE49-F238E27FC236}">
              <a16:creationId xmlns:a16="http://schemas.microsoft.com/office/drawing/2014/main" id="{00000000-0008-0000-0000-00002B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3484225" y="2352675"/>
          <a:ext cx="63881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3</xdr:row>
      <xdr:rowOff>0</xdr:rowOff>
    </xdr:from>
    <xdr:to>
      <xdr:col>8</xdr:col>
      <xdr:colOff>1560830</xdr:colOff>
      <xdr:row>3</xdr:row>
      <xdr:rowOff>847090</xdr:rowOff>
    </xdr:to>
    <xdr:pic>
      <xdr:nvPicPr>
        <xdr:cNvPr id="14636" name="ID_502F7AC08AD147EF8F41F1C54328C298" descr="upload_post_object_v2_2114470837">
          <a:extLst>
            <a:ext uri="{FF2B5EF4-FFF2-40B4-BE49-F238E27FC236}">
              <a16:creationId xmlns:a16="http://schemas.microsoft.com/office/drawing/2014/main" id="{00000000-0008-0000-0000-00002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3316585" y="3492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3</xdr:row>
      <xdr:rowOff>0</xdr:rowOff>
    </xdr:from>
    <xdr:to>
      <xdr:col>8</xdr:col>
      <xdr:colOff>1560830</xdr:colOff>
      <xdr:row>3</xdr:row>
      <xdr:rowOff>847090</xdr:rowOff>
    </xdr:to>
    <xdr:pic>
      <xdr:nvPicPr>
        <xdr:cNvPr id="14637" name="ID_960EFD57C149497D94A690E30EBFE8B5" descr="upload_post_object_v2_204903321">
          <a:extLst>
            <a:ext uri="{FF2B5EF4-FFF2-40B4-BE49-F238E27FC236}">
              <a16:creationId xmlns:a16="http://schemas.microsoft.com/office/drawing/2014/main" id="{00000000-0008-0000-0000-00002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3316585" y="34925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3</xdr:row>
      <xdr:rowOff>17145</xdr:rowOff>
    </xdr:from>
    <xdr:to>
      <xdr:col>8</xdr:col>
      <xdr:colOff>1560830</xdr:colOff>
      <xdr:row>3</xdr:row>
      <xdr:rowOff>864235</xdr:rowOff>
    </xdr:to>
    <xdr:pic>
      <xdr:nvPicPr>
        <xdr:cNvPr id="14638" name="ID_6E95612EC18A45BE912DFD2EBD0D7123" descr="upload_post_object_v2_1419971770">
          <a:extLst>
            <a:ext uri="{FF2B5EF4-FFF2-40B4-BE49-F238E27FC236}">
              <a16:creationId xmlns:a16="http://schemas.microsoft.com/office/drawing/2014/main" id="{00000000-0008-0000-0000-00002E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3316585" y="35096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4</xdr:row>
      <xdr:rowOff>17145</xdr:rowOff>
    </xdr:from>
    <xdr:to>
      <xdr:col>8</xdr:col>
      <xdr:colOff>1560830</xdr:colOff>
      <xdr:row>4</xdr:row>
      <xdr:rowOff>864235</xdr:rowOff>
    </xdr:to>
    <xdr:pic>
      <xdr:nvPicPr>
        <xdr:cNvPr id="14639" name="ID_DDF5EE92AE9B44F18EDEE0D7E54A098E" descr="upload_post_object_v2_857953289">
          <a:extLst>
            <a:ext uri="{FF2B5EF4-FFF2-40B4-BE49-F238E27FC236}">
              <a16:creationId xmlns:a16="http://schemas.microsoft.com/office/drawing/2014/main" id="{00000000-0008-0000-0000-00002F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3316585" y="47669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5</xdr:row>
      <xdr:rowOff>0</xdr:rowOff>
    </xdr:from>
    <xdr:to>
      <xdr:col>8</xdr:col>
      <xdr:colOff>1560830</xdr:colOff>
      <xdr:row>5</xdr:row>
      <xdr:rowOff>847090</xdr:rowOff>
    </xdr:to>
    <xdr:pic>
      <xdr:nvPicPr>
        <xdr:cNvPr id="14640" name="ID_98FC673426DA4291A39E77E03D9FDF20" descr="upload_post_object_v2_2674903585">
          <a:extLst>
            <a:ext uri="{FF2B5EF4-FFF2-40B4-BE49-F238E27FC236}">
              <a16:creationId xmlns:a16="http://schemas.microsoft.com/office/drawing/2014/main" id="{00000000-0008-0000-0000-000030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3316585" y="60071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5</xdr:row>
      <xdr:rowOff>0</xdr:rowOff>
    </xdr:from>
    <xdr:to>
      <xdr:col>8</xdr:col>
      <xdr:colOff>1560830</xdr:colOff>
      <xdr:row>5</xdr:row>
      <xdr:rowOff>847090</xdr:rowOff>
    </xdr:to>
    <xdr:pic>
      <xdr:nvPicPr>
        <xdr:cNvPr id="14641" name="ID_2D90938E999C43DF9BB78545E6E7AF9F" descr="upload_post_object_v2_3223211397">
          <a:extLst>
            <a:ext uri="{FF2B5EF4-FFF2-40B4-BE49-F238E27FC236}">
              <a16:creationId xmlns:a16="http://schemas.microsoft.com/office/drawing/2014/main" id="{00000000-0008-0000-0000-000031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3316585" y="60071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5</xdr:row>
      <xdr:rowOff>0</xdr:rowOff>
    </xdr:from>
    <xdr:to>
      <xdr:col>8</xdr:col>
      <xdr:colOff>1560830</xdr:colOff>
      <xdr:row>5</xdr:row>
      <xdr:rowOff>847090</xdr:rowOff>
    </xdr:to>
    <xdr:pic>
      <xdr:nvPicPr>
        <xdr:cNvPr id="14642" name="ID_2095D69BECAE45D290D8EF8403AF60CE" descr="upload_post_object_v2_3874459365">
          <a:extLst>
            <a:ext uri="{FF2B5EF4-FFF2-40B4-BE49-F238E27FC236}">
              <a16:creationId xmlns:a16="http://schemas.microsoft.com/office/drawing/2014/main" id="{00000000-0008-0000-0000-000032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3316585" y="60071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5</xdr:row>
      <xdr:rowOff>0</xdr:rowOff>
    </xdr:from>
    <xdr:to>
      <xdr:col>8</xdr:col>
      <xdr:colOff>1560830</xdr:colOff>
      <xdr:row>5</xdr:row>
      <xdr:rowOff>847090</xdr:rowOff>
    </xdr:to>
    <xdr:pic>
      <xdr:nvPicPr>
        <xdr:cNvPr id="14643" name="ID_2C5083AC9422463A8A832D6E67C5575A" descr="upload_post_object_v2_74564089">
          <a:extLst>
            <a:ext uri="{FF2B5EF4-FFF2-40B4-BE49-F238E27FC236}">
              <a16:creationId xmlns:a16="http://schemas.microsoft.com/office/drawing/2014/main" id="{00000000-0008-0000-0000-000033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3316585" y="60071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5</xdr:row>
      <xdr:rowOff>0</xdr:rowOff>
    </xdr:from>
    <xdr:to>
      <xdr:col>8</xdr:col>
      <xdr:colOff>1560830</xdr:colOff>
      <xdr:row>5</xdr:row>
      <xdr:rowOff>847090</xdr:rowOff>
    </xdr:to>
    <xdr:pic>
      <xdr:nvPicPr>
        <xdr:cNvPr id="14644" name="ID_473AEEBDF4F442D19B9E8A7F6EE040D3" descr="upload_post_object_v2_1210221707">
          <a:extLst>
            <a:ext uri="{FF2B5EF4-FFF2-40B4-BE49-F238E27FC236}">
              <a16:creationId xmlns:a16="http://schemas.microsoft.com/office/drawing/2014/main" id="{00000000-0008-0000-0000-00003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3316585" y="60071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5</xdr:row>
      <xdr:rowOff>0</xdr:rowOff>
    </xdr:from>
    <xdr:to>
      <xdr:col>8</xdr:col>
      <xdr:colOff>1560830</xdr:colOff>
      <xdr:row>5</xdr:row>
      <xdr:rowOff>847090</xdr:rowOff>
    </xdr:to>
    <xdr:pic>
      <xdr:nvPicPr>
        <xdr:cNvPr id="14645" name="ID_A2F5D66736BB47C6AB7A10E87F6E1488" descr="upload_post_object_v2_2388673181">
          <a:extLst>
            <a:ext uri="{FF2B5EF4-FFF2-40B4-BE49-F238E27FC236}">
              <a16:creationId xmlns:a16="http://schemas.microsoft.com/office/drawing/2014/main" id="{00000000-0008-0000-0000-000035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3316585" y="60071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5</xdr:row>
      <xdr:rowOff>0</xdr:rowOff>
    </xdr:from>
    <xdr:to>
      <xdr:col>8</xdr:col>
      <xdr:colOff>1560830</xdr:colOff>
      <xdr:row>5</xdr:row>
      <xdr:rowOff>847090</xdr:rowOff>
    </xdr:to>
    <xdr:pic>
      <xdr:nvPicPr>
        <xdr:cNvPr id="14646" name="ID_46C505687D88433C8F3EDC29F045CCC1" descr="upload_post_object_v2_3494524259">
          <a:extLst>
            <a:ext uri="{FF2B5EF4-FFF2-40B4-BE49-F238E27FC236}">
              <a16:creationId xmlns:a16="http://schemas.microsoft.com/office/drawing/2014/main" id="{00000000-0008-0000-0000-000036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3316585" y="60071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5</xdr:row>
      <xdr:rowOff>17145</xdr:rowOff>
    </xdr:from>
    <xdr:to>
      <xdr:col>8</xdr:col>
      <xdr:colOff>1560830</xdr:colOff>
      <xdr:row>5</xdr:row>
      <xdr:rowOff>864235</xdr:rowOff>
    </xdr:to>
    <xdr:pic>
      <xdr:nvPicPr>
        <xdr:cNvPr id="14647" name="ID_AF4006B38E854074A1EBFC9839119255" descr="upload_post_object_v2_1528810004">
          <a:extLst>
            <a:ext uri="{FF2B5EF4-FFF2-40B4-BE49-F238E27FC236}">
              <a16:creationId xmlns:a16="http://schemas.microsoft.com/office/drawing/2014/main" id="{00000000-0008-0000-0000-000037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3316585" y="60242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6</xdr:row>
      <xdr:rowOff>17145</xdr:rowOff>
    </xdr:from>
    <xdr:to>
      <xdr:col>8</xdr:col>
      <xdr:colOff>1560830</xdr:colOff>
      <xdr:row>6</xdr:row>
      <xdr:rowOff>864235</xdr:rowOff>
    </xdr:to>
    <xdr:pic>
      <xdr:nvPicPr>
        <xdr:cNvPr id="14648" name="ID_7F5D1C2255B847798CCB54CC05908AAE" descr="upload_post_object_v2_2241200200">
          <a:extLst>
            <a:ext uri="{FF2B5EF4-FFF2-40B4-BE49-F238E27FC236}">
              <a16:creationId xmlns:a16="http://schemas.microsoft.com/office/drawing/2014/main" id="{00000000-0008-0000-0000-00003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3316585" y="72815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7</xdr:row>
      <xdr:rowOff>17145</xdr:rowOff>
    </xdr:from>
    <xdr:to>
      <xdr:col>8</xdr:col>
      <xdr:colOff>1560830</xdr:colOff>
      <xdr:row>7</xdr:row>
      <xdr:rowOff>864235</xdr:rowOff>
    </xdr:to>
    <xdr:pic>
      <xdr:nvPicPr>
        <xdr:cNvPr id="14649" name="ID_8E900C843D56495B9ED8E02B696B1460" descr="upload_post_object_v2_2362120009">
          <a:extLst>
            <a:ext uri="{FF2B5EF4-FFF2-40B4-BE49-F238E27FC236}">
              <a16:creationId xmlns:a16="http://schemas.microsoft.com/office/drawing/2014/main" id="{00000000-0008-0000-0000-000039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3316585" y="85388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650" name="ID_2969413D5A4145988793B580CDD0EF64" descr="upload_post_object_v2_2589488973">
          <a:extLst>
            <a:ext uri="{FF2B5EF4-FFF2-40B4-BE49-F238E27FC236}">
              <a16:creationId xmlns:a16="http://schemas.microsoft.com/office/drawing/2014/main" id="{00000000-0008-0000-0000-00003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651" name="ID_B3C3C69FF729423497BCDF6C3A3F9032" descr="upload_post_object_v2_3650824314">
          <a:extLst>
            <a:ext uri="{FF2B5EF4-FFF2-40B4-BE49-F238E27FC236}">
              <a16:creationId xmlns:a16="http://schemas.microsoft.com/office/drawing/2014/main" id="{00000000-0008-0000-0000-00003B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652" name="ID_A0437F0785024F9F90E85C199D29BB47" descr="upload_post_object_v2_4254764374">
          <a:extLst>
            <a:ext uri="{FF2B5EF4-FFF2-40B4-BE49-F238E27FC236}">
              <a16:creationId xmlns:a16="http://schemas.microsoft.com/office/drawing/2014/main" id="{00000000-0008-0000-0000-00003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653" name="ID_A0F812CC42CE454C91E63DFEBBE227C3" descr="upload_post_object_v2_554956509">
          <a:extLst>
            <a:ext uri="{FF2B5EF4-FFF2-40B4-BE49-F238E27FC236}">
              <a16:creationId xmlns:a16="http://schemas.microsoft.com/office/drawing/2014/main" id="{00000000-0008-0000-0000-00003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654" name="ID_B3E925EE9F454422BC1302D620DB50AD" descr="upload_post_object_v2_1280241746">
          <a:extLst>
            <a:ext uri="{FF2B5EF4-FFF2-40B4-BE49-F238E27FC236}">
              <a16:creationId xmlns:a16="http://schemas.microsoft.com/office/drawing/2014/main" id="{00000000-0008-0000-0000-00003E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655" name="ID_E1D81B7114FA4800B2E9B6637908FC5E" descr="upload_post_object_v2_2489536360">
          <a:extLst>
            <a:ext uri="{FF2B5EF4-FFF2-40B4-BE49-F238E27FC236}">
              <a16:creationId xmlns:a16="http://schemas.microsoft.com/office/drawing/2014/main" id="{00000000-0008-0000-0000-00003F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8</xdr:row>
      <xdr:rowOff>0</xdr:rowOff>
    </xdr:from>
    <xdr:to>
      <xdr:col>8</xdr:col>
      <xdr:colOff>1560830</xdr:colOff>
      <xdr:row>8</xdr:row>
      <xdr:rowOff>847090</xdr:rowOff>
    </xdr:to>
    <xdr:pic>
      <xdr:nvPicPr>
        <xdr:cNvPr id="14656" name="ID_BC4BC17AAE684AC7BC137350726E85D8" descr="upload_post_object_v2_2250614146">
          <a:extLst>
            <a:ext uri="{FF2B5EF4-FFF2-40B4-BE49-F238E27FC236}">
              <a16:creationId xmlns:a16="http://schemas.microsoft.com/office/drawing/2014/main" id="{00000000-0008-0000-0000-000040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3316585" y="97790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424180</xdr:colOff>
      <xdr:row>34</xdr:row>
      <xdr:rowOff>149860</xdr:rowOff>
    </xdr:from>
    <xdr:to>
      <xdr:col>8</xdr:col>
      <xdr:colOff>1551305</xdr:colOff>
      <xdr:row>34</xdr:row>
      <xdr:rowOff>972185</xdr:rowOff>
    </xdr:to>
    <xdr:pic>
      <xdr:nvPicPr>
        <xdr:cNvPr id="14658" name="图片 1">
          <a:extLst>
            <a:ext uri="{FF2B5EF4-FFF2-40B4-BE49-F238E27FC236}">
              <a16:creationId xmlns:a16="http://schemas.microsoft.com/office/drawing/2014/main" id="{00000000-0008-0000-0000-000042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3312775" y="42618660"/>
          <a:ext cx="112712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35</xdr:row>
      <xdr:rowOff>183515</xdr:rowOff>
    </xdr:from>
    <xdr:to>
      <xdr:col>8</xdr:col>
      <xdr:colOff>1625600</xdr:colOff>
      <xdr:row>35</xdr:row>
      <xdr:rowOff>968375</xdr:rowOff>
    </xdr:to>
    <xdr:pic>
      <xdr:nvPicPr>
        <xdr:cNvPr id="14659" name="图片 2">
          <a:extLst>
            <a:ext uri="{FF2B5EF4-FFF2-40B4-BE49-F238E27FC236}">
              <a16:creationId xmlns:a16="http://schemas.microsoft.com/office/drawing/2014/main" id="{00000000-0008-0000-0000-000043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3367385" y="43909615"/>
          <a:ext cx="1146810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111125</xdr:colOff>
      <xdr:row>32</xdr:row>
      <xdr:rowOff>27940</xdr:rowOff>
    </xdr:from>
    <xdr:to>
      <xdr:col>8</xdr:col>
      <xdr:colOff>1177925</xdr:colOff>
      <xdr:row>32</xdr:row>
      <xdr:rowOff>864235</xdr:rowOff>
    </xdr:to>
    <xdr:pic>
      <xdr:nvPicPr>
        <xdr:cNvPr id="14660" name="图片 8">
          <a:extLst>
            <a:ext uri="{FF2B5EF4-FFF2-40B4-BE49-F238E27FC236}">
              <a16:creationId xmlns:a16="http://schemas.microsoft.com/office/drawing/2014/main" id="{00000000-0008-0000-0000-00004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2999720" y="39982140"/>
          <a:ext cx="1066800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422910</xdr:colOff>
      <xdr:row>33</xdr:row>
      <xdr:rowOff>160020</xdr:rowOff>
    </xdr:from>
    <xdr:to>
      <xdr:col>8</xdr:col>
      <xdr:colOff>1529080</xdr:colOff>
      <xdr:row>33</xdr:row>
      <xdr:rowOff>1052195</xdr:rowOff>
    </xdr:to>
    <xdr:pic>
      <xdr:nvPicPr>
        <xdr:cNvPr id="14661" name="图片 9">
          <a:extLst>
            <a:ext uri="{FF2B5EF4-FFF2-40B4-BE49-F238E27FC236}">
              <a16:creationId xmlns:a16="http://schemas.microsoft.com/office/drawing/2014/main" id="{00000000-0008-0000-0000-000045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3311505" y="41371520"/>
          <a:ext cx="1106170" cy="892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335280</xdr:colOff>
      <xdr:row>12</xdr:row>
      <xdr:rowOff>30480</xdr:rowOff>
    </xdr:to>
    <xdr:pic>
      <xdr:nvPicPr>
        <xdr:cNvPr id="2" name="ID_9C01C90DF56E4CC49F50E8420DCF7B18" descr="upload_post_object_v2_156767226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8480" cy="2202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236220</xdr:colOff>
      <xdr:row>10</xdr:row>
      <xdr:rowOff>95250</xdr:rowOff>
    </xdr:to>
    <xdr:pic>
      <xdr:nvPicPr>
        <xdr:cNvPr id="3" name="ID_4C30CD52080E4923A45C8562D80A3F5D" descr="upload_post_object_v2_161707615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97942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228600</xdr:colOff>
      <xdr:row>9</xdr:row>
      <xdr:rowOff>139065</xdr:rowOff>
    </xdr:to>
    <xdr:pic>
      <xdr:nvPicPr>
        <xdr:cNvPr id="4" name="ID_015D8D1111A94298BD77EA2AA9737B9A" descr="upload_post_object_v2_403937765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86000" cy="1767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335280</xdr:colOff>
      <xdr:row>9</xdr:row>
      <xdr:rowOff>154305</xdr:rowOff>
    </xdr:to>
    <xdr:pic>
      <xdr:nvPicPr>
        <xdr:cNvPr id="5" name="ID_700CB2E5DFF847CDB10EAEC43E3B2418" descr="upload_post_object_v2_358345199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392680" cy="1783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579120</xdr:colOff>
      <xdr:row>15</xdr:row>
      <xdr:rowOff>43815</xdr:rowOff>
    </xdr:to>
    <xdr:pic>
      <xdr:nvPicPr>
        <xdr:cNvPr id="6" name="ID_113880F1317C41F8B7561437B9B8B554" descr="upload_post_object_v2_24158877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3322320" cy="2758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129540</xdr:colOff>
      <xdr:row>12</xdr:row>
      <xdr:rowOff>83820</xdr:rowOff>
    </xdr:to>
    <xdr:pic>
      <xdr:nvPicPr>
        <xdr:cNvPr id="7" name="ID_F1DC9089A63D45999F0E99DDD2915581" descr="upload_post_object_v2_50912145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3558540" cy="2255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14</xdr:row>
      <xdr:rowOff>125730</xdr:rowOff>
    </xdr:to>
    <xdr:pic>
      <xdr:nvPicPr>
        <xdr:cNvPr id="8" name="ID_714A467151CC47C2AA15FAF619871FAF" descr="upload_post_object_v2_274655750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3009900" cy="2659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426720</xdr:colOff>
      <xdr:row>14</xdr:row>
      <xdr:rowOff>179070</xdr:rowOff>
    </xdr:to>
    <xdr:pic>
      <xdr:nvPicPr>
        <xdr:cNvPr id="9" name="ID_9A6145B7416642F585C0637F5F26BE26" descr="upload_post_object_v2_324806005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3169920" cy="2712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624840</xdr:colOff>
      <xdr:row>14</xdr:row>
      <xdr:rowOff>95250</xdr:rowOff>
    </xdr:to>
    <xdr:pic>
      <xdr:nvPicPr>
        <xdr:cNvPr id="10" name="ID_A1EA54E53BDF47898EAEE5C71AEDC980" descr="upload_post_object_v2_406195385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3368040" cy="2628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129540</xdr:colOff>
      <xdr:row>9</xdr:row>
      <xdr:rowOff>62865</xdr:rowOff>
    </xdr:to>
    <xdr:pic>
      <xdr:nvPicPr>
        <xdr:cNvPr id="11" name="ID_8C51E50554494825BFC1180E2CD0FD1E" descr="upload_post_object_v2_154428397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3558540" cy="1691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83820</xdr:colOff>
      <xdr:row>10</xdr:row>
      <xdr:rowOff>49530</xdr:rowOff>
    </xdr:to>
    <xdr:pic>
      <xdr:nvPicPr>
        <xdr:cNvPr id="12" name="ID_6937ED23F07448299678F2ECB44DD1D0" descr="upload_post_object_v2_268791537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3512820" cy="1859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388620</xdr:colOff>
      <xdr:row>11</xdr:row>
      <xdr:rowOff>173355</xdr:rowOff>
    </xdr:to>
    <xdr:pic>
      <xdr:nvPicPr>
        <xdr:cNvPr id="13" name="ID_72526BBC0A794C6CB536BF8BB52694E5" descr="upload_post_object_v2_276280582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3131820" cy="2164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152400</xdr:colOff>
      <xdr:row>8</xdr:row>
      <xdr:rowOff>160020</xdr:rowOff>
    </xdr:to>
    <xdr:pic>
      <xdr:nvPicPr>
        <xdr:cNvPr id="14" name="ID_B89199755C6C4B53AB6E0A6F9E8D3AD6" descr="upload_post_object_v2_123254494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3581400" cy="1607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121920</xdr:colOff>
      <xdr:row>15</xdr:row>
      <xdr:rowOff>59055</xdr:rowOff>
    </xdr:to>
    <xdr:pic>
      <xdr:nvPicPr>
        <xdr:cNvPr id="15" name="ID_DBD0C49F333A43E49944A9D81736DC56" descr="upload_post_object_v2_12135822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2865120" cy="27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624840</xdr:colOff>
      <xdr:row>19</xdr:row>
      <xdr:rowOff>112395</xdr:rowOff>
    </xdr:to>
    <xdr:pic>
      <xdr:nvPicPr>
        <xdr:cNvPr id="16" name="ID_C8338D453C894931A24085B2A5ADB77A" descr="upload_post_object_v2_239719582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3368040" cy="3550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464820</xdr:colOff>
      <xdr:row>25</xdr:row>
      <xdr:rowOff>154305</xdr:rowOff>
    </xdr:to>
    <xdr:pic>
      <xdr:nvPicPr>
        <xdr:cNvPr id="17" name="ID_10D906F873C94F509BA70131459E9B01" descr="upload_post_object_v2_769769430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2522220" cy="4678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76200</xdr:colOff>
      <xdr:row>12</xdr:row>
      <xdr:rowOff>129540</xdr:rowOff>
    </xdr:to>
    <xdr:pic>
      <xdr:nvPicPr>
        <xdr:cNvPr id="18" name="ID_A0102FD3BB904D37AFEC6F2C5B57ED20" descr="upload_post_object_v2_397555087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3505200" cy="2301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304800</xdr:colOff>
      <xdr:row>10</xdr:row>
      <xdr:rowOff>179070</xdr:rowOff>
    </xdr:to>
    <xdr:pic>
      <xdr:nvPicPr>
        <xdr:cNvPr id="19" name="ID_6327DB8550FB46239D7E5786C5224E2F" descr="upload_post_object_v2_238613711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3733800" cy="1988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38100</xdr:colOff>
      <xdr:row>11</xdr:row>
      <xdr:rowOff>150495</xdr:rowOff>
    </xdr:to>
    <xdr:pic>
      <xdr:nvPicPr>
        <xdr:cNvPr id="20" name="ID_80603CC6F6044A839B610731CC13AA9B" descr="upload_post_object_v2_3014420407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2781300" cy="2141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152400</xdr:colOff>
      <xdr:row>24</xdr:row>
      <xdr:rowOff>106680</xdr:rowOff>
    </xdr:to>
    <xdr:pic>
      <xdr:nvPicPr>
        <xdr:cNvPr id="21" name="ID_2FE76A1CF831458DA3764EACC193C3CF" descr="upload_post_object_v2_407844786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2895600" cy="4450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449580</xdr:colOff>
      <xdr:row>11</xdr:row>
      <xdr:rowOff>28575</xdr:rowOff>
    </xdr:to>
    <xdr:pic>
      <xdr:nvPicPr>
        <xdr:cNvPr id="22" name="ID_A30412A17EF64156B0F54236F7B5F783" descr="upload_post_object_v2_2267832628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3192780" cy="201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83820</xdr:colOff>
      <xdr:row>9</xdr:row>
      <xdr:rowOff>55245</xdr:rowOff>
    </xdr:to>
    <xdr:pic>
      <xdr:nvPicPr>
        <xdr:cNvPr id="23" name="ID_37609B30A67E441C91D54662D7A7FFC3" descr="upload_post_object_v2_407421746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3512820" cy="1684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106680</xdr:colOff>
      <xdr:row>10</xdr:row>
      <xdr:rowOff>133350</xdr:rowOff>
    </xdr:to>
    <xdr:pic>
      <xdr:nvPicPr>
        <xdr:cNvPr id="25" name="ID_5F7BE7CCB8E14C59840EDD8F8EA8BF67" descr="upload_post_object_v2_209193059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3535680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373380</xdr:colOff>
      <xdr:row>13</xdr:row>
      <xdr:rowOff>17145</xdr:rowOff>
    </xdr:to>
    <xdr:pic>
      <xdr:nvPicPr>
        <xdr:cNvPr id="26" name="ID_BC6D9EA0FEE0461B9ABA501049CE9069" descr="upload_post_object_v2_1652865187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3116580" cy="2369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320040</xdr:colOff>
      <xdr:row>9</xdr:row>
      <xdr:rowOff>47625</xdr:rowOff>
    </xdr:to>
    <xdr:pic>
      <xdr:nvPicPr>
        <xdr:cNvPr id="27" name="ID_952E863F9B974A5DADACE9C2C39B8384" descr="upload_post_object_v2_849525375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3749040" cy="16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15</xdr:row>
      <xdr:rowOff>36195</xdr:rowOff>
    </xdr:to>
    <xdr:pic>
      <xdr:nvPicPr>
        <xdr:cNvPr id="28" name="ID_1DCA4FD7AC5B4407BFC73BBC8CE4C8EA" descr="upload_post_object_v2_2547936265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3238500" cy="2750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609600</xdr:colOff>
      <xdr:row>13</xdr:row>
      <xdr:rowOff>93345</xdr:rowOff>
    </xdr:to>
    <xdr:pic>
      <xdr:nvPicPr>
        <xdr:cNvPr id="29" name="ID_2DEDA4CA75BD4963B2A745CBD2D15051" descr="upload_post_object_v2_3160923717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3352800" cy="2446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76200</xdr:colOff>
      <xdr:row>11</xdr:row>
      <xdr:rowOff>74295</xdr:rowOff>
    </xdr:to>
    <xdr:pic>
      <xdr:nvPicPr>
        <xdr:cNvPr id="30" name="ID_02631C5F23964C818FF5C6135C90BA08" descr="upload_post_object_v2_2527405807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2819400" cy="2065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655320</xdr:colOff>
      <xdr:row>10</xdr:row>
      <xdr:rowOff>133350</xdr:rowOff>
    </xdr:to>
    <xdr:pic>
      <xdr:nvPicPr>
        <xdr:cNvPr id="31" name="ID_A434CDBE31454CC49D9BBC66C1397E9C" descr="upload_post_object_v2_302914382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3398520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45720</xdr:colOff>
      <xdr:row>9</xdr:row>
      <xdr:rowOff>100965</xdr:rowOff>
    </xdr:to>
    <xdr:pic>
      <xdr:nvPicPr>
        <xdr:cNvPr id="32" name="ID_F4C9F9974C7C46CA96C324DDD2BFE25D" descr="upload_post_object_v2_3199183520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/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278892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426720</xdr:colOff>
      <xdr:row>12</xdr:row>
      <xdr:rowOff>30480</xdr:rowOff>
    </xdr:to>
    <xdr:pic>
      <xdr:nvPicPr>
        <xdr:cNvPr id="33" name="ID_5FC7D27320B541A2818ADA0F47DA525A" descr="upload_post_object_v2_137187986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3855720" cy="2202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7620</xdr:colOff>
      <xdr:row>11</xdr:row>
      <xdr:rowOff>112395</xdr:rowOff>
    </xdr:to>
    <xdr:pic>
      <xdr:nvPicPr>
        <xdr:cNvPr id="34" name="ID_EB625FAA24CC454FA1F0C028C27013AA" descr="upload_post_object_v2_3383564406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2750820" cy="2103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601980</xdr:colOff>
      <xdr:row>13</xdr:row>
      <xdr:rowOff>93345</xdr:rowOff>
    </xdr:to>
    <xdr:pic>
      <xdr:nvPicPr>
        <xdr:cNvPr id="35" name="ID_D602CE8D1570491486D2A6D8200B3080" descr="upload_post_object_v2_244571881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3345180" cy="2446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533400</xdr:colOff>
      <xdr:row>14</xdr:row>
      <xdr:rowOff>148590</xdr:rowOff>
    </xdr:to>
    <xdr:pic>
      <xdr:nvPicPr>
        <xdr:cNvPr id="36" name="ID_F63E63DFDAD94A36B520A8D2BCF92496" descr="upload_post_object_v2_94225318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/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3276600" cy="2682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304800</xdr:colOff>
      <xdr:row>9</xdr:row>
      <xdr:rowOff>169545</xdr:rowOff>
    </xdr:to>
    <xdr:pic>
      <xdr:nvPicPr>
        <xdr:cNvPr id="37" name="ID_34292070123742B48328D8BD038F6011" descr="upload_post_object_v2_2813565683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3733800" cy="179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8</xdr:row>
      <xdr:rowOff>121920</xdr:rowOff>
    </xdr:to>
    <xdr:pic>
      <xdr:nvPicPr>
        <xdr:cNvPr id="38" name="ID_FBC854FA02894DC1B5CDD8F96E2BD7D7" descr="upload_post_object_v2_2391865018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3429000" cy="1569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205740</xdr:colOff>
      <xdr:row>16</xdr:row>
      <xdr:rowOff>160020</xdr:rowOff>
    </xdr:to>
    <xdr:pic>
      <xdr:nvPicPr>
        <xdr:cNvPr id="39" name="ID_56A9C6802CB64D2E8B8AF3FC841D71E6" descr="upload_post_object_v2_3874070865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2948940" cy="3055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236220</xdr:colOff>
      <xdr:row>7</xdr:row>
      <xdr:rowOff>66675</xdr:rowOff>
    </xdr:to>
    <xdr:pic>
      <xdr:nvPicPr>
        <xdr:cNvPr id="40" name="ID_811E9C0B2FC74608B4D3EF63E1F4C9E3" descr="upload_post_object_v2_2704555427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366522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320040</xdr:colOff>
      <xdr:row>10</xdr:row>
      <xdr:rowOff>110490</xdr:rowOff>
    </xdr:to>
    <xdr:pic>
      <xdr:nvPicPr>
        <xdr:cNvPr id="41" name="ID_FEF211385F00436993E67E45DF0D153C" descr="upload_post_object_v2_367942365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3749040" cy="1920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12</xdr:row>
      <xdr:rowOff>83820</xdr:rowOff>
    </xdr:to>
    <xdr:pic>
      <xdr:nvPicPr>
        <xdr:cNvPr id="42" name="ID_229BA515720041E4BD1A9B56CA8808EE" descr="upload_post_object_v2_156421200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/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3238500" cy="2255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228600</xdr:colOff>
      <xdr:row>7</xdr:row>
      <xdr:rowOff>150495</xdr:rowOff>
    </xdr:to>
    <xdr:pic>
      <xdr:nvPicPr>
        <xdr:cNvPr id="43" name="ID_8A18A0C087D040C7978348380AC873A9" descr="upload_post_object_v2_2611455068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/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3657600" cy="1417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502920</xdr:colOff>
      <xdr:row>10</xdr:row>
      <xdr:rowOff>171450</xdr:rowOff>
    </xdr:to>
    <xdr:pic>
      <xdr:nvPicPr>
        <xdr:cNvPr id="44" name="ID_457F3A2116C243F7957EF648A6245054" descr="upload_post_object_v2_1450638914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/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3246120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381000</xdr:colOff>
      <xdr:row>8</xdr:row>
      <xdr:rowOff>83820</xdr:rowOff>
    </xdr:to>
    <xdr:pic>
      <xdr:nvPicPr>
        <xdr:cNvPr id="45" name="ID_0E3715E27E144A009BAF598122001C71" descr="upload_post_object_v2_350709903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3810000" cy="1531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533400</xdr:colOff>
      <xdr:row>9</xdr:row>
      <xdr:rowOff>116205</xdr:rowOff>
    </xdr:to>
    <xdr:pic>
      <xdr:nvPicPr>
        <xdr:cNvPr id="46" name="ID_0EC22614A6074C4CADCC4E11CAD9CB3A" descr="upload_post_object_v2_1388417917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3276600" cy="1744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15</xdr:row>
      <xdr:rowOff>43815</xdr:rowOff>
    </xdr:to>
    <xdr:pic>
      <xdr:nvPicPr>
        <xdr:cNvPr id="47" name="ID_6BBE2C1FE0D342A4B2F0B475B330EB0D" descr="upload_post_object_v2_3355962584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/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3009900" cy="2758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167640</xdr:colOff>
      <xdr:row>14</xdr:row>
      <xdr:rowOff>26670</xdr:rowOff>
    </xdr:to>
    <xdr:pic>
      <xdr:nvPicPr>
        <xdr:cNvPr id="48" name="ID_379578109B354F2588F5C385E2722A73" descr="upload_post_object_v2_312723689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/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2910840" cy="2560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579120</xdr:colOff>
      <xdr:row>8</xdr:row>
      <xdr:rowOff>15240</xdr:rowOff>
    </xdr:to>
    <xdr:pic>
      <xdr:nvPicPr>
        <xdr:cNvPr id="49" name="ID_BE167C754545402394DCD2B1C008F3CA" descr="upload_post_object_v2_4005975720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/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3322320" cy="1463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30480</xdr:colOff>
      <xdr:row>13</xdr:row>
      <xdr:rowOff>85725</xdr:rowOff>
    </xdr:to>
    <xdr:pic>
      <xdr:nvPicPr>
        <xdr:cNvPr id="50" name="ID_8F294D1DFA484D3EAAF4EDA97CDACE91" descr="upload_post_object_v2_424605868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/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2773680" cy="243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411480</xdr:colOff>
      <xdr:row>6</xdr:row>
      <xdr:rowOff>125730</xdr:rowOff>
    </xdr:to>
    <xdr:pic>
      <xdr:nvPicPr>
        <xdr:cNvPr id="51" name="ID_41883565A6044F10AF997A0DA5886740" descr="upload_post_object_v2_329071315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3154680" cy="1211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281940</xdr:colOff>
      <xdr:row>13</xdr:row>
      <xdr:rowOff>17145</xdr:rowOff>
    </xdr:to>
    <xdr:pic>
      <xdr:nvPicPr>
        <xdr:cNvPr id="52" name="ID_8386E0680B8F45348B71A116E30BB82A" descr="upload_post_object_v2_285335038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/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3025140" cy="2369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388620</xdr:colOff>
      <xdr:row>13</xdr:row>
      <xdr:rowOff>123825</xdr:rowOff>
    </xdr:to>
    <xdr:pic>
      <xdr:nvPicPr>
        <xdr:cNvPr id="53" name="ID_09667E2EBCED461297E9DA7E85BE7676" descr="upload_post_object_v2_213279104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3817620" cy="2476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563880</xdr:colOff>
      <xdr:row>6</xdr:row>
      <xdr:rowOff>163830</xdr:rowOff>
    </xdr:to>
    <xdr:pic>
      <xdr:nvPicPr>
        <xdr:cNvPr id="54" name="ID_D93F91C37FD645929594C35DEA571971" descr="upload_post_object_v2_3674629705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3307080" cy="1249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586740</xdr:colOff>
      <xdr:row>13</xdr:row>
      <xdr:rowOff>9525</xdr:rowOff>
    </xdr:to>
    <xdr:pic>
      <xdr:nvPicPr>
        <xdr:cNvPr id="55" name="ID_4D2CB69FCF1F452790D8EEDEF53DC5DE" descr="upload_post_object_v2_3383480790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/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3329940" cy="2362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152400</xdr:colOff>
      <xdr:row>12</xdr:row>
      <xdr:rowOff>106680</xdr:rowOff>
    </xdr:to>
    <xdr:pic>
      <xdr:nvPicPr>
        <xdr:cNvPr id="56" name="ID_9606C611E48A40C0AFD8AC2B4E02F5E1" descr="upload_post_object_v2_1698842202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/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2895600" cy="2278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548640</xdr:colOff>
      <xdr:row>12</xdr:row>
      <xdr:rowOff>76200</xdr:rowOff>
    </xdr:to>
    <xdr:pic>
      <xdr:nvPicPr>
        <xdr:cNvPr id="57" name="ID_8F62C0DDC38E477FB1125416EC11ED24" descr="upload_post_object_v2_13638782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/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3291840" cy="2247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502920</xdr:colOff>
      <xdr:row>14</xdr:row>
      <xdr:rowOff>179070</xdr:rowOff>
    </xdr:to>
    <xdr:pic>
      <xdr:nvPicPr>
        <xdr:cNvPr id="58" name="ID_E2CF924D7C344F1AA78C565167AC409B" descr="upload_post_object_v2_134093704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/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3246120" cy="2712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449580</xdr:colOff>
      <xdr:row>13</xdr:row>
      <xdr:rowOff>24765</xdr:rowOff>
    </xdr:to>
    <xdr:pic>
      <xdr:nvPicPr>
        <xdr:cNvPr id="59" name="ID_6C0169F163B1469398523C5CF1ABF44B" descr="upload_post_object_v2_2818001936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/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3192780" cy="2377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53340</xdr:colOff>
      <xdr:row>12</xdr:row>
      <xdr:rowOff>45720</xdr:rowOff>
    </xdr:to>
    <xdr:pic>
      <xdr:nvPicPr>
        <xdr:cNvPr id="60" name="ID_F6DFDD707E114E4A8B966F05AEBE8B6F" descr="upload_post_object_v2_2337454964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/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2796540" cy="2217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640080</xdr:colOff>
      <xdr:row>12</xdr:row>
      <xdr:rowOff>7620</xdr:rowOff>
    </xdr:to>
    <xdr:pic>
      <xdr:nvPicPr>
        <xdr:cNvPr id="61" name="ID_7CF02BF96C264302BE6630DF3D6ABB5A" descr="upload_post_object_v2_117425335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/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2697480" cy="2179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601980</xdr:colOff>
      <xdr:row>15</xdr:row>
      <xdr:rowOff>97155</xdr:rowOff>
    </xdr:to>
    <xdr:pic>
      <xdr:nvPicPr>
        <xdr:cNvPr id="62" name="ID_D4810254A6B446538544FC0EF1C36040" descr="upload_post_object_v2_484795857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/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3345180" cy="2811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396240</xdr:colOff>
      <xdr:row>13</xdr:row>
      <xdr:rowOff>9525</xdr:rowOff>
    </xdr:to>
    <xdr:pic>
      <xdr:nvPicPr>
        <xdr:cNvPr id="63" name="ID_48D7CA6F2BE4474196C60DE965125F08" descr="upload_post_object_v2_392544466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3139440" cy="2362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449580</xdr:colOff>
      <xdr:row>11</xdr:row>
      <xdr:rowOff>97155</xdr:rowOff>
    </xdr:to>
    <xdr:pic>
      <xdr:nvPicPr>
        <xdr:cNvPr id="64" name="ID_79C4D3834F6F441DAB95FB79B6BA488A" descr="upload_post_object_v2_275941924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/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3878580" cy="2087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358140</xdr:colOff>
      <xdr:row>13</xdr:row>
      <xdr:rowOff>161925</xdr:rowOff>
    </xdr:to>
    <xdr:pic>
      <xdr:nvPicPr>
        <xdr:cNvPr id="66" name="ID_F3D2C75D3D644F3D8FD43ECD48E88DBC" descr="upload_post_object_v2_1159516334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/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3101340" cy="2514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274320</xdr:colOff>
      <xdr:row>12</xdr:row>
      <xdr:rowOff>7620</xdr:rowOff>
    </xdr:to>
    <xdr:pic>
      <xdr:nvPicPr>
        <xdr:cNvPr id="67" name="ID_69DB01C1429242C5AE7D50B4C790FEFE" descr="upload_post_object_v2_399910852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/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3703320" cy="2179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358140</xdr:colOff>
      <xdr:row>12</xdr:row>
      <xdr:rowOff>129540</xdr:rowOff>
    </xdr:to>
    <xdr:pic>
      <xdr:nvPicPr>
        <xdr:cNvPr id="68" name="ID_C513316454554FA5880D5E9A6DF47327" descr="upload_post_object_v2_3871890776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/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3787140" cy="2301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609600</xdr:colOff>
      <xdr:row>11</xdr:row>
      <xdr:rowOff>150495</xdr:rowOff>
    </xdr:to>
    <xdr:pic>
      <xdr:nvPicPr>
        <xdr:cNvPr id="69" name="ID_85CE34307E504AABB47E32B9E07BF02B" descr="upload_post_object_v2_1661689232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/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3352800" cy="2141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411480</xdr:colOff>
      <xdr:row>9</xdr:row>
      <xdr:rowOff>93345</xdr:rowOff>
    </xdr:to>
    <xdr:pic>
      <xdr:nvPicPr>
        <xdr:cNvPr id="70" name="ID_A44EC4755326431891965C91945E8927" descr="upload_post_object_v2_418074456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/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3840480" cy="1722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45720</xdr:colOff>
      <xdr:row>9</xdr:row>
      <xdr:rowOff>78105</xdr:rowOff>
    </xdr:to>
    <xdr:pic>
      <xdr:nvPicPr>
        <xdr:cNvPr id="71" name="ID_C674D86FC665418F811E65E0698B458E" descr="upload_post_object_v2_2681927022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/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3474720" cy="1706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350520</xdr:colOff>
      <xdr:row>10</xdr:row>
      <xdr:rowOff>179070</xdr:rowOff>
    </xdr:to>
    <xdr:pic>
      <xdr:nvPicPr>
        <xdr:cNvPr id="72" name="ID_E33670F98F8F44F88755264C87FFD076" descr="upload_post_object_v2_235693149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/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3779520" cy="1988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434340</xdr:colOff>
      <xdr:row>9</xdr:row>
      <xdr:rowOff>1905</xdr:rowOff>
    </xdr:to>
    <xdr:pic>
      <xdr:nvPicPr>
        <xdr:cNvPr id="73" name="ID_205B9B33320D4E92A450E2BF4A313924" descr="upload_post_object_v2_2226955966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/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3177540" cy="1630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13</xdr:row>
      <xdr:rowOff>78105</xdr:rowOff>
    </xdr:to>
    <xdr:pic>
      <xdr:nvPicPr>
        <xdr:cNvPr id="74" name="ID_A417C4A98CB44643B3620F9B08CCAF11" descr="upload_post_object_v2_2828011419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/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3695700" cy="2430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586740</xdr:colOff>
      <xdr:row>10</xdr:row>
      <xdr:rowOff>57150</xdr:rowOff>
    </xdr:to>
    <xdr:pic>
      <xdr:nvPicPr>
        <xdr:cNvPr id="75" name="ID_76FE1CC843124BB28BEBB37354EE3776" descr="upload_post_object_v2_132934134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/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1958340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167640</xdr:colOff>
      <xdr:row>12</xdr:row>
      <xdr:rowOff>30480</xdr:rowOff>
    </xdr:to>
    <xdr:pic>
      <xdr:nvPicPr>
        <xdr:cNvPr id="76" name="ID_6207B15C5D6049ECADE6FEDC976EE51A" descr="upload_post_object_v2_531668132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/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2910840" cy="2202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236220</xdr:colOff>
      <xdr:row>15</xdr:row>
      <xdr:rowOff>43815</xdr:rowOff>
    </xdr:to>
    <xdr:pic>
      <xdr:nvPicPr>
        <xdr:cNvPr id="77" name="ID_C556A131DC8047FAA9D74C36F7989F0E" descr="upload_post_object_v2_346372602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/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3665220" cy="2758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152400</xdr:colOff>
      <xdr:row>11</xdr:row>
      <xdr:rowOff>59055</xdr:rowOff>
    </xdr:to>
    <xdr:pic>
      <xdr:nvPicPr>
        <xdr:cNvPr id="78" name="ID_9C32A677B1564F70AE8B1E43582F757B" descr="upload_post_object_v2_2992010095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/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2895600" cy="2049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220980</xdr:colOff>
      <xdr:row>13</xdr:row>
      <xdr:rowOff>93345</xdr:rowOff>
    </xdr:to>
    <xdr:pic>
      <xdr:nvPicPr>
        <xdr:cNvPr id="79" name="ID_19538D2EAEBC462A9A5DCAF24B063000" descr="upload_post_object_v2_3025792766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/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2964180" cy="2446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91440</xdr:colOff>
      <xdr:row>10</xdr:row>
      <xdr:rowOff>140970</xdr:rowOff>
    </xdr:to>
    <xdr:pic>
      <xdr:nvPicPr>
        <xdr:cNvPr id="80" name="ID_6A066AC40D264FEFB7D4556EEB6B230B" descr="upload_post_object_v2_2564318426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/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2148840" cy="1950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601980</xdr:colOff>
      <xdr:row>11</xdr:row>
      <xdr:rowOff>112395</xdr:rowOff>
    </xdr:to>
    <xdr:pic>
      <xdr:nvPicPr>
        <xdr:cNvPr id="81" name="ID_C2BE5DD98B9148F0AA7B84FE13CFE12A" descr="upload_post_object_v2_2928876324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/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2659380" cy="2103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381000</xdr:colOff>
      <xdr:row>11</xdr:row>
      <xdr:rowOff>120015</xdr:rowOff>
    </xdr:to>
    <xdr:pic>
      <xdr:nvPicPr>
        <xdr:cNvPr id="82" name="ID_43CA45086AE648A084133151D3CDBEC5" descr="upload_post_object_v2_341574642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/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2438400" cy="2110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457200</xdr:colOff>
      <xdr:row>11</xdr:row>
      <xdr:rowOff>135255</xdr:rowOff>
    </xdr:to>
    <xdr:pic>
      <xdr:nvPicPr>
        <xdr:cNvPr id="83" name="ID_E8E4CF3A9B60486EA6A16B6A437F893C" descr="upload_post_object_v2_1786557659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/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3200400" cy="2125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12</xdr:row>
      <xdr:rowOff>45720</xdr:rowOff>
    </xdr:to>
    <xdr:pic>
      <xdr:nvPicPr>
        <xdr:cNvPr id="84" name="ID_ECAAC055ECBC4BF3AB35490474F1CA03" descr="upload_post_object_v2_3629427095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/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2971800" cy="2217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160020</xdr:colOff>
      <xdr:row>9</xdr:row>
      <xdr:rowOff>161925</xdr:rowOff>
    </xdr:to>
    <xdr:pic>
      <xdr:nvPicPr>
        <xdr:cNvPr id="85" name="ID_74DA190C0E574ED19AEEA8A70F618D24" descr="upload_post_object_v2_2357224688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/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2217420" cy="1790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198120</xdr:colOff>
      <xdr:row>9</xdr:row>
      <xdr:rowOff>139065</xdr:rowOff>
    </xdr:to>
    <xdr:pic>
      <xdr:nvPicPr>
        <xdr:cNvPr id="86" name="ID_BDF34D2086734F1A90338AE2D32A7895" descr="upload_post_object_v2_225284866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/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2941320" cy="1767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426720</xdr:colOff>
      <xdr:row>13</xdr:row>
      <xdr:rowOff>116205</xdr:rowOff>
    </xdr:to>
    <xdr:pic>
      <xdr:nvPicPr>
        <xdr:cNvPr id="87" name="ID_7717F8E2EE4344BB8A34B925A3C1E923" descr="upload_post_object_v2_249874085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/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2484120" cy="2468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15240</xdr:colOff>
      <xdr:row>13</xdr:row>
      <xdr:rowOff>24765</xdr:rowOff>
    </xdr:to>
    <xdr:pic>
      <xdr:nvPicPr>
        <xdr:cNvPr id="88" name="ID_C1E2007D64CC422BBD7648B30C435385" descr="upload_post_object_v2_674378642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/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2758440" cy="2377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525780</xdr:colOff>
      <xdr:row>14</xdr:row>
      <xdr:rowOff>133350</xdr:rowOff>
    </xdr:to>
    <xdr:pic>
      <xdr:nvPicPr>
        <xdr:cNvPr id="91" name="ID_F639BE9D5801477EA424740E90E56451" descr="upload_post_object_v2_84137355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/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3268980" cy="2667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358140</xdr:colOff>
      <xdr:row>13</xdr:row>
      <xdr:rowOff>85725</xdr:rowOff>
    </xdr:to>
    <xdr:pic>
      <xdr:nvPicPr>
        <xdr:cNvPr id="92" name="ID_638FD7E79D554B09949E95DD1A833553" descr="upload_post_object_v2_3744595222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/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3787140" cy="243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312420</xdr:colOff>
      <xdr:row>14</xdr:row>
      <xdr:rowOff>125730</xdr:rowOff>
    </xdr:to>
    <xdr:pic>
      <xdr:nvPicPr>
        <xdr:cNvPr id="93" name="ID_1FF8B71D35A44C3F949D6285A831B65F" descr="upload_post_object_v2_1733352348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/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3055620" cy="2659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388620</xdr:colOff>
      <xdr:row>13</xdr:row>
      <xdr:rowOff>169545</xdr:rowOff>
    </xdr:to>
    <xdr:pic>
      <xdr:nvPicPr>
        <xdr:cNvPr id="94" name="ID_C58D417683EE48ECB7498D471D4052C8" descr="upload_post_object_v2_233287202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/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3131820" cy="2522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434340</xdr:colOff>
      <xdr:row>13</xdr:row>
      <xdr:rowOff>177165</xdr:rowOff>
    </xdr:to>
    <xdr:pic>
      <xdr:nvPicPr>
        <xdr:cNvPr id="95" name="ID_432FEC90DE68429AB35D1BF96E41D3E0" descr="upload_post_object_v2_43245901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/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3177540" cy="2529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586740</xdr:colOff>
      <xdr:row>12</xdr:row>
      <xdr:rowOff>0</xdr:rowOff>
    </xdr:to>
    <xdr:pic>
      <xdr:nvPicPr>
        <xdr:cNvPr id="96" name="ID_9163A6EBD3254D30B0D21E1F92684420" descr="upload_post_object_v2_362573888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/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3329940" cy="2171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9</xdr:row>
      <xdr:rowOff>154305</xdr:rowOff>
    </xdr:to>
    <xdr:pic>
      <xdr:nvPicPr>
        <xdr:cNvPr id="97" name="ID_6871969D3CB245529D5B1AA0F32B412A" descr="upload_post_object_v2_177638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/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2133600" cy="1783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350520</xdr:colOff>
      <xdr:row>9</xdr:row>
      <xdr:rowOff>177165</xdr:rowOff>
    </xdr:to>
    <xdr:pic>
      <xdr:nvPicPr>
        <xdr:cNvPr id="98" name="ID_02D4689AE1A74ED7A32590D0BE4F87A4" descr="upload_post_object_v2_4187918078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/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3779520" cy="1805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312420</xdr:colOff>
      <xdr:row>10</xdr:row>
      <xdr:rowOff>95250</xdr:rowOff>
    </xdr:to>
    <xdr:pic>
      <xdr:nvPicPr>
        <xdr:cNvPr id="99" name="ID_32B1FDE7F0514A99BE3C6B55AFAA60F1" descr="upload_post_object_v2_1571301349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/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236982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525780</xdr:colOff>
      <xdr:row>12</xdr:row>
      <xdr:rowOff>167640</xdr:rowOff>
    </xdr:to>
    <xdr:pic>
      <xdr:nvPicPr>
        <xdr:cNvPr id="100" name="ID_6E49331FA37841E0BD6FF876E7EF7B7E" descr="upload_post_object_v2_3602126825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/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3268980" cy="23393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274320</xdr:colOff>
      <xdr:row>12</xdr:row>
      <xdr:rowOff>15240</xdr:rowOff>
    </xdr:to>
    <xdr:pic>
      <xdr:nvPicPr>
        <xdr:cNvPr id="101" name="ID_068C2E4D09DC48C2A6E6E325500CC7DB" descr="upload_post_object_v2_1991318655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/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3017520" cy="2186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533400</xdr:colOff>
      <xdr:row>12</xdr:row>
      <xdr:rowOff>76200</xdr:rowOff>
    </xdr:to>
    <xdr:pic>
      <xdr:nvPicPr>
        <xdr:cNvPr id="102" name="ID_2777B009EC774112B7CBDFBF38777CA7" descr="upload_post_object_v2_3433166737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/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3276600" cy="2247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373380</xdr:colOff>
      <xdr:row>13</xdr:row>
      <xdr:rowOff>24765</xdr:rowOff>
    </xdr:to>
    <xdr:pic>
      <xdr:nvPicPr>
        <xdr:cNvPr id="103" name="ID_FCDC357663014A96906046792BD6E024" descr="upload_post_object_v2_84185752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/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3802380" cy="2377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220980</xdr:colOff>
      <xdr:row>12</xdr:row>
      <xdr:rowOff>15240</xdr:rowOff>
    </xdr:to>
    <xdr:pic>
      <xdr:nvPicPr>
        <xdr:cNvPr id="104" name="ID_CF6E4660F5464A0D8732149C381074A9" descr="upload_post_object_v2_323016727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/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3649980" cy="2186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548640</xdr:colOff>
      <xdr:row>12</xdr:row>
      <xdr:rowOff>167640</xdr:rowOff>
    </xdr:to>
    <xdr:pic>
      <xdr:nvPicPr>
        <xdr:cNvPr id="105" name="ID_BAA0695321D6429FAA3ACD0228BA32EF" descr="upload_post_object_v2_861176576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/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3291840" cy="23393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53340</xdr:colOff>
      <xdr:row>13</xdr:row>
      <xdr:rowOff>93345</xdr:rowOff>
    </xdr:to>
    <xdr:pic>
      <xdr:nvPicPr>
        <xdr:cNvPr id="106" name="ID_918B197AFA234AE4B9EC0763030A6FD4" descr="upload_post_object_v2_2696124489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/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3482340" cy="2446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495300</xdr:colOff>
      <xdr:row>12</xdr:row>
      <xdr:rowOff>45720</xdr:rowOff>
    </xdr:to>
    <xdr:pic>
      <xdr:nvPicPr>
        <xdr:cNvPr id="107" name="ID_09A82FAF6CF444D98849EA3D9AAEE620" descr="upload_post_object_v2_1648507190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/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3924300" cy="2217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45720</xdr:colOff>
      <xdr:row>8</xdr:row>
      <xdr:rowOff>152400</xdr:rowOff>
    </xdr:to>
    <xdr:pic>
      <xdr:nvPicPr>
        <xdr:cNvPr id="108" name="ID_391395802AC547E3B2F84B81B97E7755" descr="upload_post_object_v2_3344469209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/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2103120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350520</xdr:colOff>
      <xdr:row>10</xdr:row>
      <xdr:rowOff>26670</xdr:rowOff>
    </xdr:to>
    <xdr:pic>
      <xdr:nvPicPr>
        <xdr:cNvPr id="109" name="ID_59EBF6004FB4490681D36A5893A21BC5" descr="upload_post_object_v2_2179075257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/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2407920" cy="1836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655320</xdr:colOff>
      <xdr:row>13</xdr:row>
      <xdr:rowOff>17145</xdr:rowOff>
    </xdr:to>
    <xdr:pic>
      <xdr:nvPicPr>
        <xdr:cNvPr id="110" name="ID_3EBAF9E267C848A2B059006374B4C238" descr="upload_post_object_v2_3129778953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3398520" cy="2369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624840</xdr:colOff>
      <xdr:row>12</xdr:row>
      <xdr:rowOff>30480</xdr:rowOff>
    </xdr:to>
    <xdr:pic>
      <xdr:nvPicPr>
        <xdr:cNvPr id="111" name="ID_D2A5FDD2B4C34392A37C1594923A3BD4" descr="upload_post_object_v2_3342506174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/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3368040" cy="2202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487680</xdr:colOff>
      <xdr:row>13</xdr:row>
      <xdr:rowOff>40005</xdr:rowOff>
    </xdr:to>
    <xdr:pic>
      <xdr:nvPicPr>
        <xdr:cNvPr id="112" name="ID_283A3EAF4BAB4EF2A312A4AFE0B0EB9C" descr="upload_post_object_v2_1552769580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/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3230880" cy="2392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53340</xdr:colOff>
      <xdr:row>10</xdr:row>
      <xdr:rowOff>163830</xdr:rowOff>
    </xdr:to>
    <xdr:pic>
      <xdr:nvPicPr>
        <xdr:cNvPr id="113" name="ID_180020CE95CF49C9A5E9C54CD7A6DD39" descr="upload_post_object_v2_3326844430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/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3482340" cy="1973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152400</xdr:colOff>
      <xdr:row>10</xdr:row>
      <xdr:rowOff>163830</xdr:rowOff>
    </xdr:to>
    <xdr:pic>
      <xdr:nvPicPr>
        <xdr:cNvPr id="114" name="ID_7FA85FB73A9348619C670C354FCE59CC" descr="upload_post_object_v2_200257065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/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3581400" cy="1973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525780</xdr:colOff>
      <xdr:row>14</xdr:row>
      <xdr:rowOff>49530</xdr:rowOff>
    </xdr:to>
    <xdr:pic>
      <xdr:nvPicPr>
        <xdr:cNvPr id="115" name="ID_792F197105C84E0E874D3E34A15870C4" descr="upload_post_object_v2_1675122352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/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3268980" cy="2583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38100</xdr:colOff>
      <xdr:row>7</xdr:row>
      <xdr:rowOff>158115</xdr:rowOff>
    </xdr:to>
    <xdr:pic>
      <xdr:nvPicPr>
        <xdr:cNvPr id="116" name="ID_34B6E967749E4E1BB8C22635EE5B3F63" descr="upload_post_object_v2_1934355047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/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3467100" cy="142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12</xdr:row>
      <xdr:rowOff>45720</xdr:rowOff>
    </xdr:to>
    <xdr:pic>
      <xdr:nvPicPr>
        <xdr:cNvPr id="117" name="ID_7178F6BE40A440D9B952CA6ADAB5A2D9" descr="upload_post_object_v2_3703188981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/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3695700" cy="2217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525780</xdr:colOff>
      <xdr:row>11</xdr:row>
      <xdr:rowOff>59055</xdr:rowOff>
    </xdr:to>
    <xdr:pic>
      <xdr:nvPicPr>
        <xdr:cNvPr id="119" name="ID_1C8FB69D27EE462C9744B334D92D889F" descr="upload_post_object_v2_387039310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/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3268980" cy="2049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609600</xdr:colOff>
      <xdr:row>13</xdr:row>
      <xdr:rowOff>1905</xdr:rowOff>
    </xdr:to>
    <xdr:pic>
      <xdr:nvPicPr>
        <xdr:cNvPr id="120" name="ID_0877EA11D64F48D38AAFB6FA6EDFA3D8" descr="upload_post_object_v2_116889217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/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4038600" cy="2354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220980</xdr:colOff>
      <xdr:row>12</xdr:row>
      <xdr:rowOff>7620</xdr:rowOff>
    </xdr:to>
    <xdr:pic>
      <xdr:nvPicPr>
        <xdr:cNvPr id="121" name="ID_A0F71394CA2D49FDB62838EAB6752A22" descr="upload_post_object_v2_2648976234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/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2964180" cy="2179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563880</xdr:colOff>
      <xdr:row>9</xdr:row>
      <xdr:rowOff>177165</xdr:rowOff>
    </xdr:to>
    <xdr:pic>
      <xdr:nvPicPr>
        <xdr:cNvPr id="122" name="ID_27BC2826F0E7469EA874FF41A329A40F" descr="upload_post_object_v2_3465469494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/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3307080" cy="1805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601980</xdr:colOff>
      <xdr:row>10</xdr:row>
      <xdr:rowOff>125730</xdr:rowOff>
    </xdr:to>
    <xdr:pic>
      <xdr:nvPicPr>
        <xdr:cNvPr id="123" name="ID_9F5A605E784D4A21B172692530D25C7F" descr="upload_post_object_v2_719673245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/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3345180" cy="19354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190500</xdr:colOff>
      <xdr:row>11</xdr:row>
      <xdr:rowOff>74295</xdr:rowOff>
    </xdr:to>
    <xdr:pic>
      <xdr:nvPicPr>
        <xdr:cNvPr id="124" name="ID_EC9055FF245D460A858C196CD933D1FA" descr="upload_post_object_v2_2552350074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3619500" cy="2065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350520</xdr:colOff>
      <xdr:row>13</xdr:row>
      <xdr:rowOff>47625</xdr:rowOff>
    </xdr:to>
    <xdr:pic>
      <xdr:nvPicPr>
        <xdr:cNvPr id="125" name="ID_9FEE7CEF350C4117A5646A487AA8D0B5" descr="upload_post_object_v2_1909470975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/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3093720" cy="2400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487680</xdr:colOff>
      <xdr:row>12</xdr:row>
      <xdr:rowOff>114300</xdr:rowOff>
    </xdr:to>
    <xdr:pic>
      <xdr:nvPicPr>
        <xdr:cNvPr id="126" name="ID_7121743972304F9EB9E2716C11015F6E" descr="upload_post_object_v2_216684144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/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3230880" cy="228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571500</xdr:colOff>
      <xdr:row>12</xdr:row>
      <xdr:rowOff>0</xdr:rowOff>
    </xdr:to>
    <xdr:pic>
      <xdr:nvPicPr>
        <xdr:cNvPr id="127" name="ID_0A26ECB60C624772A9A32C642233BD26" descr="upload_post_object_v2_223559071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/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3314700" cy="2171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30480</xdr:colOff>
      <xdr:row>11</xdr:row>
      <xdr:rowOff>112395</xdr:rowOff>
    </xdr:to>
    <xdr:pic>
      <xdr:nvPicPr>
        <xdr:cNvPr id="128" name="ID_CD8A1496B7A24402B684C580004BE516" descr="upload_post_object_v2_206218649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/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3459480" cy="2103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15</xdr:row>
      <xdr:rowOff>150495</xdr:rowOff>
    </xdr:to>
    <xdr:pic>
      <xdr:nvPicPr>
        <xdr:cNvPr id="129" name="ID_FA7EAAB280E048F19DC0B9CDD003280C" descr="upload_post_object_v2_384188977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/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3238500" cy="2865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426720</xdr:colOff>
      <xdr:row>11</xdr:row>
      <xdr:rowOff>28575</xdr:rowOff>
    </xdr:to>
    <xdr:pic>
      <xdr:nvPicPr>
        <xdr:cNvPr id="130" name="ID_4DF4CF103AF74131A81CF2C0F7467B88" descr="upload_post_object_v2_72933901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/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3855720" cy="201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586740</xdr:colOff>
      <xdr:row>9</xdr:row>
      <xdr:rowOff>17145</xdr:rowOff>
    </xdr:to>
    <xdr:pic>
      <xdr:nvPicPr>
        <xdr:cNvPr id="131" name="ID_D227653A28604388AAA4C9BCA7942784" descr="upload_post_object_v2_2459143958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/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3329940" cy="1645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9</xdr:row>
      <xdr:rowOff>139065</xdr:rowOff>
    </xdr:to>
    <xdr:pic>
      <xdr:nvPicPr>
        <xdr:cNvPr id="134" name="ID_D8BA99F85B1145388B58CBE0D72299C9" descr="upload_post_object_v2_127510100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/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3238500" cy="1767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541020</xdr:colOff>
      <xdr:row>11</xdr:row>
      <xdr:rowOff>150495</xdr:rowOff>
    </xdr:to>
    <xdr:pic>
      <xdr:nvPicPr>
        <xdr:cNvPr id="135" name="ID_39A832649A8641878F9C5992B3029F65" descr="upload_post_object_v2_1230108609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/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2598420" cy="2141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259080</xdr:colOff>
      <xdr:row>32</xdr:row>
      <xdr:rowOff>60960</xdr:rowOff>
    </xdr:to>
    <xdr:pic>
      <xdr:nvPicPr>
        <xdr:cNvPr id="136" name="ID_6B6704228F7C4CAAA09C38C48B7EE79D" descr="upload_post_object_v2_3988138368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/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7802880" cy="5852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37</xdr:row>
      <xdr:rowOff>160020</xdr:rowOff>
    </xdr:to>
    <xdr:pic>
      <xdr:nvPicPr>
        <xdr:cNvPr id="137" name="ID_2E8D9788B9704E61B988DD311851769F" descr="upload_post_object_v2_1088578464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/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9144000" cy="6856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411480</xdr:colOff>
      <xdr:row>9</xdr:row>
      <xdr:rowOff>169545</xdr:rowOff>
    </xdr:to>
    <xdr:pic>
      <xdr:nvPicPr>
        <xdr:cNvPr id="138" name="ID_DDE6F5BECC4B49339D582372E84B2CBF" descr="upload_post_object_v2_1298028339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/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3154680" cy="179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259080</xdr:colOff>
      <xdr:row>32</xdr:row>
      <xdr:rowOff>60960</xdr:rowOff>
    </xdr:to>
    <xdr:pic>
      <xdr:nvPicPr>
        <xdr:cNvPr id="139" name="ID_79429A01365F42F399EBA5DBE0B9FB4D" descr="upload_post_object_v2_250196784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/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7802880" cy="5852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396240</xdr:colOff>
      <xdr:row>10</xdr:row>
      <xdr:rowOff>34290</xdr:rowOff>
    </xdr:to>
    <xdr:pic>
      <xdr:nvPicPr>
        <xdr:cNvPr id="140" name="ID_73ED2E7775014DDFAF148AD9E8F6E31A" descr="upload_post_object_v2_3556287424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/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3139440" cy="1844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647700</xdr:colOff>
      <xdr:row>11</xdr:row>
      <xdr:rowOff>173355</xdr:rowOff>
    </xdr:to>
    <xdr:pic>
      <xdr:nvPicPr>
        <xdr:cNvPr id="141" name="ID_FF56A27875D94D25ABA17EC5AE8EE86C" descr="upload_post_object_v2_1736120452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/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3390900" cy="2164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68"/>
  <sheetViews>
    <sheetView tabSelected="1" zoomScale="85" zoomScaleNormal="85" workbookViewId="0">
      <pane ySplit="1" topLeftCell="A2" activePane="bottomLeft" state="frozen"/>
      <selection pane="bottomLeft" activeCell="Q4" sqref="Q4"/>
    </sheetView>
  </sheetViews>
  <sheetFormatPr defaultColWidth="9" defaultRowHeight="99" customHeight="1"/>
  <cols>
    <col min="1" max="1" width="20.125" style="4" customWidth="1"/>
    <col min="2" max="2" width="30.375" style="5" customWidth="1"/>
    <col min="3" max="3" width="26.125" style="4" customWidth="1"/>
    <col min="4" max="4" width="26.125" style="6" customWidth="1"/>
    <col min="5" max="5" width="15.125" style="7" hidden="1" customWidth="1"/>
    <col min="6" max="6" width="15.125" style="8" hidden="1" customWidth="1"/>
    <col min="7" max="7" width="16" style="9" hidden="1" customWidth="1"/>
    <col min="8" max="8" width="20.125" style="10" hidden="1" customWidth="1"/>
    <col min="9" max="9" width="26.125" style="10" customWidth="1"/>
    <col min="10" max="10" width="9" style="10" hidden="1" customWidth="1"/>
    <col min="11" max="11" width="14.75" style="10"/>
    <col min="12" max="16384" width="9" style="10"/>
  </cols>
  <sheetData>
    <row r="1" spans="1:10" s="1" customFormat="1" ht="77.099999999999994" customHeight="1">
      <c r="A1" s="11" t="s">
        <v>0</v>
      </c>
      <c r="B1" s="46" t="s">
        <v>1</v>
      </c>
      <c r="C1" s="46"/>
      <c r="D1" s="11" t="s">
        <v>2</v>
      </c>
      <c r="E1" s="13"/>
      <c r="F1" s="12"/>
      <c r="G1" s="13"/>
      <c r="H1" s="12"/>
      <c r="I1" s="11" t="s">
        <v>3</v>
      </c>
      <c r="J1" s="11"/>
    </row>
    <row r="2" spans="1:10" s="2" customFormat="1" ht="99" customHeight="1">
      <c r="A2" s="14" t="s">
        <v>4</v>
      </c>
      <c r="B2" s="15" t="s">
        <v>5</v>
      </c>
      <c r="C2" s="16" t="s">
        <v>6</v>
      </c>
      <c r="D2" s="17" t="s">
        <v>7</v>
      </c>
      <c r="E2" s="18"/>
      <c r="F2" s="19"/>
      <c r="G2" s="20"/>
      <c r="H2" s="21"/>
      <c r="I2" s="21"/>
      <c r="J2" s="21"/>
    </row>
    <row r="3" spans="1:10" s="2" customFormat="1" ht="99" customHeight="1">
      <c r="A3" s="22" t="s">
        <v>8</v>
      </c>
      <c r="B3" s="15" t="s">
        <v>9</v>
      </c>
      <c r="C3" s="16" t="s">
        <v>10</v>
      </c>
      <c r="D3" s="17" t="s">
        <v>11</v>
      </c>
      <c r="E3" s="18"/>
      <c r="F3" s="19"/>
      <c r="G3" s="20"/>
      <c r="H3" s="21"/>
      <c r="I3" s="21"/>
      <c r="J3" s="21"/>
    </row>
    <row r="4" spans="1:10" s="2" customFormat="1" ht="99" customHeight="1">
      <c r="A4" s="22" t="s">
        <v>12</v>
      </c>
      <c r="B4" s="15" t="s">
        <v>13</v>
      </c>
      <c r="C4" s="16" t="s">
        <v>14</v>
      </c>
      <c r="D4" s="17" t="s">
        <v>15</v>
      </c>
      <c r="E4" s="18"/>
      <c r="F4" s="19"/>
      <c r="G4" s="20"/>
      <c r="H4" s="21"/>
      <c r="I4" s="21"/>
      <c r="J4" s="21"/>
    </row>
    <row r="5" spans="1:10" s="2" customFormat="1" ht="99" customHeight="1">
      <c r="A5" s="22" t="s">
        <v>16</v>
      </c>
      <c r="B5" s="15" t="s">
        <v>17</v>
      </c>
      <c r="C5" s="16" t="s">
        <v>18</v>
      </c>
      <c r="D5" s="17" t="s">
        <v>19</v>
      </c>
      <c r="E5" s="18"/>
      <c r="F5" s="19"/>
      <c r="G5" s="20"/>
      <c r="H5" s="21"/>
      <c r="I5" s="21"/>
      <c r="J5" s="21"/>
    </row>
    <row r="6" spans="1:10" s="2" customFormat="1" ht="99" customHeight="1">
      <c r="A6" s="22" t="s">
        <v>20</v>
      </c>
      <c r="B6" s="15" t="s">
        <v>21</v>
      </c>
      <c r="C6" s="16" t="s">
        <v>22</v>
      </c>
      <c r="D6" s="17" t="s">
        <v>23</v>
      </c>
      <c r="E6" s="18"/>
      <c r="F6" s="19"/>
      <c r="G6" s="20"/>
      <c r="H6" s="21"/>
      <c r="I6" s="21"/>
      <c r="J6" s="21"/>
    </row>
    <row r="7" spans="1:10" s="2" customFormat="1" ht="99" customHeight="1">
      <c r="A7" s="14" t="s">
        <v>24</v>
      </c>
      <c r="B7" s="15" t="s">
        <v>25</v>
      </c>
      <c r="C7" s="16" t="s">
        <v>26</v>
      </c>
      <c r="D7" s="17" t="s">
        <v>27</v>
      </c>
      <c r="E7" s="18"/>
      <c r="F7" s="19"/>
      <c r="G7" s="20"/>
      <c r="H7" s="21"/>
      <c r="I7" s="21"/>
      <c r="J7" s="21"/>
    </row>
    <row r="8" spans="1:10" s="2" customFormat="1" ht="99" customHeight="1">
      <c r="A8" s="22" t="s">
        <v>28</v>
      </c>
      <c r="B8" s="15" t="s">
        <v>29</v>
      </c>
      <c r="C8" s="16" t="s">
        <v>30</v>
      </c>
      <c r="D8" s="17" t="s">
        <v>31</v>
      </c>
      <c r="E8" s="18"/>
      <c r="F8" s="19"/>
      <c r="G8" s="20"/>
      <c r="H8" s="21"/>
      <c r="I8" s="21"/>
      <c r="J8" s="21"/>
    </row>
    <row r="9" spans="1:10" s="2" customFormat="1" ht="99" customHeight="1">
      <c r="A9" s="22" t="s">
        <v>32</v>
      </c>
      <c r="B9" s="15" t="s">
        <v>33</v>
      </c>
      <c r="C9" s="16" t="s">
        <v>34</v>
      </c>
      <c r="D9" s="17" t="s">
        <v>35</v>
      </c>
      <c r="E9" s="18"/>
      <c r="F9" s="19"/>
      <c r="G9" s="20"/>
      <c r="H9" s="21"/>
      <c r="I9" s="21"/>
      <c r="J9" s="21"/>
    </row>
    <row r="10" spans="1:10" s="2" customFormat="1" ht="99" customHeight="1">
      <c r="A10" s="14" t="s">
        <v>36</v>
      </c>
      <c r="B10" s="15" t="s">
        <v>37</v>
      </c>
      <c r="C10" s="16" t="s">
        <v>38</v>
      </c>
      <c r="D10" s="17" t="s">
        <v>39</v>
      </c>
      <c r="E10" s="18"/>
      <c r="F10" s="19"/>
      <c r="G10" s="20"/>
      <c r="H10" s="21"/>
      <c r="I10" s="21"/>
      <c r="J10" s="21"/>
    </row>
    <row r="11" spans="1:10" s="2" customFormat="1" ht="99" customHeight="1">
      <c r="A11" s="14" t="s">
        <v>40</v>
      </c>
      <c r="B11" s="15" t="s">
        <v>41</v>
      </c>
      <c r="C11" s="16" t="s">
        <v>42</v>
      </c>
      <c r="D11" s="17" t="s">
        <v>43</v>
      </c>
      <c r="E11" s="18"/>
      <c r="F11" s="19"/>
      <c r="G11" s="20"/>
      <c r="H11" s="21"/>
      <c r="I11" s="21"/>
      <c r="J11" s="21"/>
    </row>
    <row r="12" spans="1:10" s="2" customFormat="1" ht="99" customHeight="1">
      <c r="A12" s="14" t="s">
        <v>44</v>
      </c>
      <c r="B12" s="15" t="s">
        <v>45</v>
      </c>
      <c r="C12" s="16" t="s">
        <v>46</v>
      </c>
      <c r="D12" s="17" t="s">
        <v>47</v>
      </c>
      <c r="E12" s="18"/>
      <c r="F12" s="19"/>
      <c r="G12" s="20"/>
      <c r="H12" s="21"/>
      <c r="I12" s="21"/>
      <c r="J12" s="21"/>
    </row>
    <row r="13" spans="1:10" s="2" customFormat="1" ht="99" customHeight="1">
      <c r="A13" s="22" t="s">
        <v>48</v>
      </c>
      <c r="B13" s="15" t="s">
        <v>49</v>
      </c>
      <c r="C13" s="16" t="s">
        <v>50</v>
      </c>
      <c r="D13" s="17" t="s">
        <v>51</v>
      </c>
      <c r="E13" s="18"/>
      <c r="F13" s="19"/>
      <c r="G13" s="20"/>
      <c r="H13" s="21"/>
      <c r="I13" s="21"/>
      <c r="J13" s="21"/>
    </row>
    <row r="14" spans="1:10" s="2" customFormat="1" ht="99" customHeight="1">
      <c r="A14" s="14" t="s">
        <v>52</v>
      </c>
      <c r="B14" s="15" t="s">
        <v>53</v>
      </c>
      <c r="C14" s="16" t="s">
        <v>54</v>
      </c>
      <c r="D14" s="17" t="s">
        <v>55</v>
      </c>
      <c r="E14" s="18"/>
      <c r="F14" s="19"/>
      <c r="G14" s="20"/>
      <c r="H14" s="21"/>
      <c r="I14" s="21"/>
      <c r="J14" s="21"/>
    </row>
    <row r="15" spans="1:10" s="2" customFormat="1" ht="99" customHeight="1">
      <c r="A15" s="14" t="s">
        <v>56</v>
      </c>
      <c r="B15" s="15" t="s">
        <v>57</v>
      </c>
      <c r="C15" s="16" t="s">
        <v>58</v>
      </c>
      <c r="D15" s="17" t="s">
        <v>59</v>
      </c>
      <c r="E15" s="18"/>
      <c r="F15" s="19"/>
      <c r="G15" s="20"/>
      <c r="H15" s="21"/>
      <c r="I15" s="21"/>
      <c r="J15" s="21"/>
    </row>
    <row r="16" spans="1:10" s="2" customFormat="1" ht="99" customHeight="1">
      <c r="A16" s="23" t="s">
        <v>60</v>
      </c>
      <c r="B16" s="16" t="s">
        <v>61</v>
      </c>
      <c r="C16" s="16" t="s">
        <v>62</v>
      </c>
      <c r="D16" s="24" t="s">
        <v>63</v>
      </c>
      <c r="E16" s="25"/>
      <c r="F16" s="26"/>
      <c r="G16" s="20"/>
      <c r="H16" s="27"/>
      <c r="I16" s="27" t="str">
        <f>_xlfn.DISPIMG("ID_FF56A27875D94D25ABA17EC5AE8EE86C",1)</f>
        <v>=DISPIMG("ID_FF56A27875D94D25ABA17EC5AE8EE86C",1)</v>
      </c>
      <c r="J16" s="27"/>
    </row>
    <row r="17" spans="1:10" s="2" customFormat="1" ht="99" customHeight="1">
      <c r="A17" s="14" t="s">
        <v>64</v>
      </c>
      <c r="B17" s="15" t="s">
        <v>65</v>
      </c>
      <c r="C17" s="16" t="s">
        <v>66</v>
      </c>
      <c r="D17" s="17" t="s">
        <v>67</v>
      </c>
      <c r="E17" s="18"/>
      <c r="F17" s="19"/>
      <c r="G17" s="20"/>
      <c r="H17" s="21"/>
      <c r="I17" s="21"/>
      <c r="J17" s="21"/>
    </row>
    <row r="18" spans="1:10" s="2" customFormat="1" ht="99" customHeight="1">
      <c r="A18" s="14" t="s">
        <v>68</v>
      </c>
      <c r="B18" s="15" t="s">
        <v>69</v>
      </c>
      <c r="C18" s="16" t="s">
        <v>70</v>
      </c>
      <c r="D18" s="17" t="s">
        <v>71</v>
      </c>
      <c r="E18" s="18"/>
      <c r="F18" s="19"/>
      <c r="G18" s="20"/>
      <c r="H18" s="21"/>
      <c r="I18" s="21"/>
      <c r="J18" s="21"/>
    </row>
    <row r="19" spans="1:10" s="2" customFormat="1" ht="99" customHeight="1">
      <c r="A19" s="14" t="s">
        <v>72</v>
      </c>
      <c r="B19" s="15" t="s">
        <v>73</v>
      </c>
      <c r="C19" s="16" t="s">
        <v>74</v>
      </c>
      <c r="D19" s="17" t="s">
        <v>75</v>
      </c>
      <c r="E19" s="18"/>
      <c r="F19" s="19"/>
      <c r="G19" s="20"/>
      <c r="H19" s="21"/>
      <c r="I19" s="21"/>
      <c r="J19" s="21"/>
    </row>
    <row r="20" spans="1:10" s="2" customFormat="1" ht="99" customHeight="1">
      <c r="A20" s="22" t="s">
        <v>76</v>
      </c>
      <c r="B20" s="15" t="s">
        <v>77</v>
      </c>
      <c r="C20" s="16" t="s">
        <v>78</v>
      </c>
      <c r="D20" s="17" t="s">
        <v>79</v>
      </c>
      <c r="E20" s="18"/>
      <c r="F20" s="19"/>
      <c r="G20" s="20"/>
      <c r="H20" s="21"/>
      <c r="I20" s="21"/>
      <c r="J20" s="21"/>
    </row>
    <row r="21" spans="1:10" s="2" customFormat="1" ht="99" customHeight="1">
      <c r="A21" s="22" t="s">
        <v>80</v>
      </c>
      <c r="B21" s="15" t="s">
        <v>81</v>
      </c>
      <c r="C21" s="16" t="s">
        <v>82</v>
      </c>
      <c r="D21" s="17" t="s">
        <v>83</v>
      </c>
      <c r="E21" s="18"/>
      <c r="F21" s="19"/>
      <c r="G21" s="20"/>
      <c r="H21" s="27"/>
      <c r="I21" s="27"/>
      <c r="J21" s="21"/>
    </row>
    <row r="22" spans="1:10" s="2" customFormat="1" ht="99" customHeight="1">
      <c r="A22" s="14" t="s">
        <v>84</v>
      </c>
      <c r="B22" s="15" t="s">
        <v>85</v>
      </c>
      <c r="C22" s="16" t="s">
        <v>86</v>
      </c>
      <c r="D22" s="17" t="s">
        <v>87</v>
      </c>
      <c r="E22" s="18"/>
      <c r="F22" s="19"/>
      <c r="G22" s="20"/>
      <c r="H22" s="27"/>
      <c r="I22" s="27"/>
      <c r="J22" s="21"/>
    </row>
    <row r="23" spans="1:10" s="2" customFormat="1" ht="99" customHeight="1">
      <c r="A23" s="14" t="s">
        <v>88</v>
      </c>
      <c r="B23" s="15" t="s">
        <v>89</v>
      </c>
      <c r="C23" s="16" t="s">
        <v>90</v>
      </c>
      <c r="D23" s="17" t="s">
        <v>91</v>
      </c>
      <c r="E23" s="18"/>
      <c r="F23" s="19"/>
      <c r="G23" s="20"/>
      <c r="H23" s="27"/>
      <c r="I23" s="27"/>
      <c r="J23" s="21"/>
    </row>
    <row r="24" spans="1:10" s="2" customFormat="1" ht="99" customHeight="1">
      <c r="A24" s="14" t="s">
        <v>92</v>
      </c>
      <c r="B24" s="15" t="s">
        <v>93</v>
      </c>
      <c r="C24" s="16" t="s">
        <v>94</v>
      </c>
      <c r="D24" s="17" t="s">
        <v>95</v>
      </c>
      <c r="E24" s="18"/>
      <c r="F24" s="19"/>
      <c r="G24" s="20"/>
      <c r="H24" s="27"/>
      <c r="I24" s="27"/>
      <c r="J24" s="21"/>
    </row>
    <row r="25" spans="1:10" s="2" customFormat="1" ht="99" customHeight="1">
      <c r="A25" s="22" t="s">
        <v>96</v>
      </c>
      <c r="B25" s="15" t="s">
        <v>97</v>
      </c>
      <c r="C25" s="16" t="s">
        <v>98</v>
      </c>
      <c r="D25" s="17" t="s">
        <v>99</v>
      </c>
      <c r="E25" s="18"/>
      <c r="F25" s="19"/>
      <c r="G25" s="20"/>
      <c r="H25" s="27"/>
      <c r="I25" s="27"/>
      <c r="J25" s="21"/>
    </row>
    <row r="26" spans="1:10" s="2" customFormat="1" ht="99" customHeight="1">
      <c r="A26" s="14" t="s">
        <v>100</v>
      </c>
      <c r="B26" s="15" t="s">
        <v>101</v>
      </c>
      <c r="C26" s="16" t="s">
        <v>102</v>
      </c>
      <c r="D26" s="17" t="s">
        <v>103</v>
      </c>
      <c r="E26" s="18"/>
      <c r="F26" s="19"/>
      <c r="G26" s="20"/>
      <c r="H26" s="27"/>
      <c r="I26" s="27"/>
      <c r="J26" s="21"/>
    </row>
    <row r="27" spans="1:10" s="2" customFormat="1" ht="99" customHeight="1">
      <c r="A27" s="14" t="s">
        <v>104</v>
      </c>
      <c r="B27" s="15" t="s">
        <v>105</v>
      </c>
      <c r="C27" s="16" t="s">
        <v>106</v>
      </c>
      <c r="D27" s="17" t="s">
        <v>107</v>
      </c>
      <c r="E27" s="18"/>
      <c r="F27" s="19"/>
      <c r="G27" s="20"/>
      <c r="H27" s="27"/>
      <c r="I27" s="27"/>
      <c r="J27" s="21"/>
    </row>
    <row r="28" spans="1:10" s="2" customFormat="1" ht="99" customHeight="1">
      <c r="A28" s="22" t="s">
        <v>108</v>
      </c>
      <c r="B28" s="15" t="s">
        <v>109</v>
      </c>
      <c r="C28" s="16" t="s">
        <v>110</v>
      </c>
      <c r="D28" s="17" t="s">
        <v>111</v>
      </c>
      <c r="E28" s="18"/>
      <c r="F28" s="19"/>
      <c r="G28" s="20"/>
      <c r="H28" s="27"/>
      <c r="I28" s="27"/>
      <c r="J28" s="21"/>
    </row>
    <row r="29" spans="1:10" s="3" customFormat="1" ht="99" customHeight="1">
      <c r="A29" s="28" t="s">
        <v>112</v>
      </c>
      <c r="B29" s="29" t="s">
        <v>113</v>
      </c>
      <c r="C29" s="30" t="s">
        <v>114</v>
      </c>
      <c r="D29" s="31" t="s">
        <v>115</v>
      </c>
      <c r="E29" s="32"/>
      <c r="F29" s="33"/>
      <c r="G29" s="34"/>
      <c r="H29" s="35"/>
      <c r="I29" s="35"/>
      <c r="J29" s="43"/>
    </row>
    <row r="30" spans="1:10" s="3" customFormat="1" ht="99" customHeight="1">
      <c r="A30" s="28" t="s">
        <v>116</v>
      </c>
      <c r="B30" s="29" t="s">
        <v>117</v>
      </c>
      <c r="C30" s="30" t="s">
        <v>118</v>
      </c>
      <c r="D30" s="31" t="s">
        <v>119</v>
      </c>
      <c r="E30" s="32"/>
      <c r="F30" s="33"/>
      <c r="G30" s="34"/>
      <c r="H30" s="35"/>
      <c r="I30" s="35"/>
      <c r="J30" s="43"/>
    </row>
    <row r="31" spans="1:10" s="3" customFormat="1" ht="99" customHeight="1">
      <c r="A31" s="28" t="s">
        <v>120</v>
      </c>
      <c r="B31" s="29" t="s">
        <v>121</v>
      </c>
      <c r="C31" s="36" t="s">
        <v>122</v>
      </c>
      <c r="D31" s="31" t="s">
        <v>123</v>
      </c>
      <c r="E31" s="32"/>
      <c r="F31" s="33"/>
      <c r="G31" s="34"/>
      <c r="H31" s="37"/>
      <c r="I31" s="37"/>
      <c r="J31" s="43"/>
    </row>
    <row r="32" spans="1:10" s="3" customFormat="1" ht="99" customHeight="1">
      <c r="A32" s="28" t="s">
        <v>124</v>
      </c>
      <c r="B32" s="29" t="s">
        <v>125</v>
      </c>
      <c r="C32" s="36" t="s">
        <v>126</v>
      </c>
      <c r="D32" s="29" t="s">
        <v>127</v>
      </c>
      <c r="E32" s="32"/>
      <c r="F32" s="33"/>
      <c r="G32" s="34"/>
      <c r="H32" s="37"/>
      <c r="I32" s="37"/>
      <c r="J32" s="43"/>
    </row>
    <row r="33" spans="1:254" s="3" customFormat="1" ht="99" customHeight="1">
      <c r="A33" s="28" t="s">
        <v>128</v>
      </c>
      <c r="B33" s="29" t="s">
        <v>129</v>
      </c>
      <c r="C33" s="29" t="s">
        <v>130</v>
      </c>
      <c r="D33" s="29" t="s">
        <v>131</v>
      </c>
      <c r="E33" s="38"/>
      <c r="F33" s="39"/>
      <c r="G33" s="40"/>
      <c r="H33" s="39"/>
      <c r="I33" s="39"/>
      <c r="J33" s="39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</row>
    <row r="34" spans="1:254" s="3" customFormat="1" ht="99" customHeight="1">
      <c r="A34" s="28" t="s">
        <v>132</v>
      </c>
      <c r="B34" s="29" t="s">
        <v>133</v>
      </c>
      <c r="C34" s="29" t="s">
        <v>134</v>
      </c>
      <c r="D34" s="29" t="s">
        <v>135</v>
      </c>
      <c r="E34" s="38"/>
      <c r="F34" s="39"/>
      <c r="G34" s="40"/>
      <c r="H34" s="39"/>
      <c r="I34" s="39"/>
      <c r="J34" s="39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</row>
    <row r="35" spans="1:254" ht="99" customHeight="1">
      <c r="A35" s="41" t="s">
        <v>136</v>
      </c>
      <c r="B35" s="16" t="s">
        <v>137</v>
      </c>
      <c r="C35" s="16" t="s">
        <v>138</v>
      </c>
      <c r="D35" s="16" t="s">
        <v>139</v>
      </c>
      <c r="E35" s="25"/>
      <c r="F35" s="26"/>
      <c r="G35" s="20"/>
      <c r="H35" s="42"/>
      <c r="I35" s="42"/>
      <c r="J35" s="27"/>
    </row>
    <row r="36" spans="1:254" ht="99" customHeight="1">
      <c r="A36" s="16" t="s">
        <v>140</v>
      </c>
      <c r="B36" s="16" t="s">
        <v>141</v>
      </c>
      <c r="C36" s="16" t="s">
        <v>142</v>
      </c>
      <c r="D36" s="16" t="s">
        <v>143</v>
      </c>
      <c r="E36" s="25"/>
      <c r="F36" s="26"/>
      <c r="G36" s="20"/>
      <c r="H36" s="42"/>
      <c r="I36" s="42"/>
      <c r="J36" s="27"/>
    </row>
    <row r="37" spans="1:254" ht="99" customHeight="1">
      <c r="A37" s="16" t="s">
        <v>144</v>
      </c>
      <c r="B37" s="16" t="s">
        <v>145</v>
      </c>
      <c r="C37" s="16" t="s">
        <v>146</v>
      </c>
      <c r="D37" s="16" t="s">
        <v>147</v>
      </c>
      <c r="E37" s="25"/>
      <c r="F37" s="26"/>
      <c r="G37" s="20"/>
      <c r="H37" s="42"/>
      <c r="I37" s="42" t="str">
        <f>_xlfn.DISPIMG("ID_9C01C90DF56E4CC49F50E8420DCF7B18",1)</f>
        <v>=DISPIMG("ID_9C01C90DF56E4CC49F50E8420DCF7B18",1)</v>
      </c>
      <c r="J37" s="27"/>
    </row>
    <row r="38" spans="1:254" ht="99" customHeight="1">
      <c r="A38" s="16" t="s">
        <v>148</v>
      </c>
      <c r="B38" s="16" t="s">
        <v>149</v>
      </c>
      <c r="C38" s="16" t="s">
        <v>150</v>
      </c>
      <c r="D38" s="16" t="s">
        <v>151</v>
      </c>
      <c r="E38" s="25"/>
      <c r="F38" s="26"/>
      <c r="G38" s="20"/>
      <c r="H38" s="42"/>
      <c r="I38" s="42" t="str">
        <f>_xlfn.DISPIMG("ID_700CB2E5DFF847CDB10EAEC43E3B2418",1)</f>
        <v>=DISPIMG("ID_700CB2E5DFF847CDB10EAEC43E3B2418",1)</v>
      </c>
      <c r="J38" s="27"/>
    </row>
    <row r="39" spans="1:254" ht="99" customHeight="1">
      <c r="A39" s="16" t="s">
        <v>152</v>
      </c>
      <c r="B39" s="16" t="s">
        <v>153</v>
      </c>
      <c r="C39" s="16" t="s">
        <v>154</v>
      </c>
      <c r="D39" s="16" t="s">
        <v>155</v>
      </c>
      <c r="E39" s="25"/>
      <c r="F39" s="26"/>
      <c r="G39" s="20"/>
      <c r="H39" s="42"/>
      <c r="I39" s="42" t="str">
        <f>_xlfn.DISPIMG("ID_F1DC9089A63D45999F0E99DDD2915581",1)</f>
        <v>=DISPIMG("ID_F1DC9089A63D45999F0E99DDD2915581",1)</v>
      </c>
      <c r="J39" s="27"/>
    </row>
    <row r="40" spans="1:254" ht="99" customHeight="1">
      <c r="A40" s="16" t="s">
        <v>156</v>
      </c>
      <c r="B40" s="16" t="s">
        <v>157</v>
      </c>
      <c r="C40" s="16" t="s">
        <v>158</v>
      </c>
      <c r="D40" s="16" t="s">
        <v>159</v>
      </c>
      <c r="E40" s="25"/>
      <c r="F40" s="26"/>
      <c r="G40" s="20"/>
      <c r="H40" s="42"/>
      <c r="I40" s="42" t="str">
        <f>_xlfn.DISPIMG("ID_9A6145B7416642F585C0637F5F26BE26",1)</f>
        <v>=DISPIMG("ID_9A6145B7416642F585C0637F5F26BE26",1)</v>
      </c>
      <c r="J40" s="27"/>
    </row>
    <row r="41" spans="1:254" ht="99" customHeight="1">
      <c r="A41" s="16" t="s">
        <v>160</v>
      </c>
      <c r="B41" s="16" t="s">
        <v>161</v>
      </c>
      <c r="C41" s="16" t="s">
        <v>162</v>
      </c>
      <c r="D41" s="16" t="s">
        <v>163</v>
      </c>
      <c r="E41" s="25"/>
      <c r="F41" s="26"/>
      <c r="G41" s="20"/>
      <c r="H41" s="42"/>
      <c r="I41" s="42" t="str">
        <f>_xlfn.DISPIMG("ID_8C51E50554494825BFC1180E2CD0FD1E",1)</f>
        <v>=DISPIMG("ID_8C51E50554494825BFC1180E2CD0FD1E",1)</v>
      </c>
      <c r="J41" s="27"/>
    </row>
    <row r="42" spans="1:254" ht="99" customHeight="1">
      <c r="A42" s="16" t="s">
        <v>164</v>
      </c>
      <c r="B42" s="16" t="s">
        <v>165</v>
      </c>
      <c r="C42" s="16" t="s">
        <v>166</v>
      </c>
      <c r="D42" s="16" t="s">
        <v>167</v>
      </c>
      <c r="E42" s="25"/>
      <c r="F42" s="26"/>
      <c r="G42" s="20"/>
      <c r="H42" s="42"/>
      <c r="I42" s="42" t="str">
        <f>_xlfn.DISPIMG("ID_6937ED23F07448299678F2ECB44DD1D0",1)</f>
        <v>=DISPIMG("ID_6937ED23F07448299678F2ECB44DD1D0",1)</v>
      </c>
      <c r="J42" s="27"/>
    </row>
    <row r="43" spans="1:254" ht="99" customHeight="1">
      <c r="A43" s="16" t="s">
        <v>168</v>
      </c>
      <c r="B43" s="16" t="s">
        <v>169</v>
      </c>
      <c r="C43" s="16" t="s">
        <v>170</v>
      </c>
      <c r="D43" s="16" t="s">
        <v>171</v>
      </c>
      <c r="E43" s="25"/>
      <c r="F43" s="26"/>
      <c r="G43" s="20"/>
      <c r="H43" s="42"/>
      <c r="I43" s="42" t="str">
        <f>_xlfn.DISPIMG("ID_B89199755C6C4B53AB6E0A6F9E8D3AD6",1)</f>
        <v>=DISPIMG("ID_B89199755C6C4B53AB6E0A6F9E8D3AD6",1)</v>
      </c>
      <c r="J43" s="27"/>
    </row>
    <row r="44" spans="1:254" ht="99" customHeight="1">
      <c r="A44" s="16" t="s">
        <v>172</v>
      </c>
      <c r="B44" s="16" t="s">
        <v>173</v>
      </c>
      <c r="C44" s="16" t="s">
        <v>174</v>
      </c>
      <c r="D44" s="16" t="s">
        <v>175</v>
      </c>
      <c r="E44" s="25"/>
      <c r="F44" s="26"/>
      <c r="G44" s="20"/>
      <c r="H44" s="42"/>
      <c r="I44" s="42" t="str">
        <f>_xlfn.DISPIMG("ID_C8338D453C894931A24085B2A5ADB77A",1)</f>
        <v>=DISPIMG("ID_C8338D453C894931A24085B2A5ADB77A",1)</v>
      </c>
      <c r="J44" s="27"/>
    </row>
    <row r="45" spans="1:254" ht="99" customHeight="1">
      <c r="A45" s="16" t="s">
        <v>176</v>
      </c>
      <c r="B45" s="16" t="s">
        <v>177</v>
      </c>
      <c r="C45" s="16" t="s">
        <v>178</v>
      </c>
      <c r="D45" s="16" t="s">
        <v>179</v>
      </c>
      <c r="E45" s="25"/>
      <c r="F45" s="26"/>
      <c r="G45" s="20"/>
      <c r="H45" s="42"/>
      <c r="I45" s="42" t="str">
        <f>_xlfn.DISPIMG("ID_10D906F873C94F509BA70131459E9B01",1)</f>
        <v>=DISPIMG("ID_10D906F873C94F509BA70131459E9B01",1)</v>
      </c>
      <c r="J45" s="27"/>
    </row>
    <row r="46" spans="1:254" ht="99" customHeight="1">
      <c r="A46" s="16" t="s">
        <v>180</v>
      </c>
      <c r="B46" s="16" t="s">
        <v>181</v>
      </c>
      <c r="C46" s="16" t="s">
        <v>182</v>
      </c>
      <c r="D46" s="16" t="s">
        <v>183</v>
      </c>
      <c r="E46" s="25"/>
      <c r="F46" s="26"/>
      <c r="G46" s="20"/>
      <c r="H46" s="42"/>
      <c r="I46" s="42" t="str">
        <f>_xlfn.DISPIMG("ID_A0102FD3BB904D37AFEC6F2C5B57ED20",1)</f>
        <v>=DISPIMG("ID_A0102FD3BB904D37AFEC6F2C5B57ED20",1)</v>
      </c>
      <c r="J46" s="27"/>
    </row>
    <row r="47" spans="1:254" ht="99" customHeight="1">
      <c r="A47" s="16" t="s">
        <v>184</v>
      </c>
      <c r="B47" s="16" t="s">
        <v>185</v>
      </c>
      <c r="C47" s="16" t="s">
        <v>186</v>
      </c>
      <c r="D47" s="16" t="s">
        <v>187</v>
      </c>
      <c r="E47" s="25"/>
      <c r="F47" s="26"/>
      <c r="G47" s="20"/>
      <c r="H47" s="42"/>
      <c r="I47" s="42" t="str">
        <f>_xlfn.DISPIMG("ID_6327DB8550FB46239D7E5786C5224E2F",1)</f>
        <v>=DISPIMG("ID_6327DB8550FB46239D7E5786C5224E2F",1)</v>
      </c>
      <c r="J47" s="27"/>
    </row>
    <row r="48" spans="1:254" ht="99" customHeight="1">
      <c r="A48" s="16" t="s">
        <v>188</v>
      </c>
      <c r="B48" s="16" t="s">
        <v>189</v>
      </c>
      <c r="C48" s="16" t="s">
        <v>190</v>
      </c>
      <c r="D48" s="16" t="s">
        <v>191</v>
      </c>
      <c r="E48" s="25"/>
      <c r="F48" s="26"/>
      <c r="G48" s="20"/>
      <c r="H48" s="42"/>
      <c r="I48" s="42" t="str">
        <f>_xlfn.DISPIMG("ID_80603CC6F6044A839B610731CC13AA9B",1)</f>
        <v>=DISPIMG("ID_80603CC6F6044A839B610731CC13AA9B",1)</v>
      </c>
      <c r="J48" s="27"/>
    </row>
    <row r="49" spans="1:10" ht="99" customHeight="1">
      <c r="A49" s="16" t="s">
        <v>192</v>
      </c>
      <c r="B49" s="16" t="s">
        <v>193</v>
      </c>
      <c r="C49" s="16" t="s">
        <v>194</v>
      </c>
      <c r="D49" s="16" t="s">
        <v>195</v>
      </c>
      <c r="E49" s="25"/>
      <c r="F49" s="26"/>
      <c r="G49" s="20"/>
      <c r="H49" s="42"/>
      <c r="I49" s="42" t="str">
        <f>_xlfn.DISPIMG("ID_2FE76A1CF831458DA3764EACC193C3CF",1)</f>
        <v>=DISPIMG("ID_2FE76A1CF831458DA3764EACC193C3CF",1)</v>
      </c>
      <c r="J49" s="27"/>
    </row>
    <row r="50" spans="1:10" ht="99" customHeight="1">
      <c r="A50" s="16" t="s">
        <v>196</v>
      </c>
      <c r="B50" s="16" t="s">
        <v>197</v>
      </c>
      <c r="C50" s="16" t="s">
        <v>198</v>
      </c>
      <c r="D50" s="16" t="s">
        <v>199</v>
      </c>
      <c r="E50" s="25"/>
      <c r="F50" s="26"/>
      <c r="G50" s="20"/>
      <c r="H50" s="42"/>
      <c r="I50" s="42" t="str">
        <f>_xlfn.DISPIMG("ID_37609B30A67E441C91D54662D7A7FFC3",1)</f>
        <v>=DISPIMG("ID_37609B30A67E441C91D54662D7A7FFC3",1)</v>
      </c>
      <c r="J50" s="27"/>
    </row>
    <row r="51" spans="1:10" ht="99" customHeight="1">
      <c r="A51" s="16" t="s">
        <v>200</v>
      </c>
      <c r="B51" s="16" t="s">
        <v>201</v>
      </c>
      <c r="C51" s="16" t="s">
        <v>202</v>
      </c>
      <c r="D51" s="16" t="s">
        <v>203</v>
      </c>
      <c r="E51" s="25"/>
      <c r="F51" s="26"/>
      <c r="G51" s="20"/>
      <c r="H51" s="42"/>
      <c r="I51" s="42" t="str">
        <f>_xlfn.DISPIMG("ID_5F7BE7CCB8E14C59840EDD8F8EA8BF67",1)</f>
        <v>=DISPIMG("ID_5F7BE7CCB8E14C59840EDD8F8EA8BF67",1)</v>
      </c>
      <c r="J51" s="27"/>
    </row>
    <row r="52" spans="1:10" ht="99" customHeight="1">
      <c r="A52" s="16" t="s">
        <v>204</v>
      </c>
      <c r="B52" s="16" t="s">
        <v>205</v>
      </c>
      <c r="C52" s="16" t="s">
        <v>206</v>
      </c>
      <c r="D52" s="16" t="s">
        <v>207</v>
      </c>
      <c r="E52" s="25"/>
      <c r="F52" s="26"/>
      <c r="G52" s="20"/>
      <c r="H52" s="42"/>
      <c r="I52" s="42" t="str">
        <f>_xlfn.DISPIMG("ID_952E863F9B974A5DADACE9C2C39B8384",1)</f>
        <v>=DISPIMG("ID_952E863F9B974A5DADACE9C2C39B8384",1)</v>
      </c>
      <c r="J52" s="27"/>
    </row>
    <row r="53" spans="1:10" ht="99" customHeight="1">
      <c r="A53" s="16" t="s">
        <v>208</v>
      </c>
      <c r="B53" s="16" t="s">
        <v>209</v>
      </c>
      <c r="C53" s="16" t="s">
        <v>210</v>
      </c>
      <c r="D53" s="16" t="s">
        <v>211</v>
      </c>
      <c r="E53" s="25"/>
      <c r="F53" s="26"/>
      <c r="G53" s="20"/>
      <c r="H53" s="42"/>
      <c r="I53" s="42" t="str">
        <f>_xlfn.DISPIMG("ID_2DEDA4CA75BD4963B2A745CBD2D15051",1)</f>
        <v>=DISPIMG("ID_2DEDA4CA75BD4963B2A745CBD2D15051",1)</v>
      </c>
      <c r="J53" s="27"/>
    </row>
    <row r="54" spans="1:10" ht="99" customHeight="1">
      <c r="A54" s="16" t="s">
        <v>212</v>
      </c>
      <c r="B54" s="16" t="s">
        <v>213</v>
      </c>
      <c r="C54" s="16" t="s">
        <v>214</v>
      </c>
      <c r="D54" s="16" t="s">
        <v>215</v>
      </c>
      <c r="E54" s="25"/>
      <c r="F54" s="26"/>
      <c r="G54" s="20"/>
      <c r="H54" s="42"/>
      <c r="I54" s="42" t="str">
        <f>_xlfn.DISPIMG("ID_A434CDBE31454CC49D9BBC66C1397E9C",1)</f>
        <v>=DISPIMG("ID_A434CDBE31454CC49D9BBC66C1397E9C",1)</v>
      </c>
      <c r="J54" s="27"/>
    </row>
    <row r="55" spans="1:10" ht="99" customHeight="1">
      <c r="A55" s="16" t="s">
        <v>216</v>
      </c>
      <c r="B55" s="16" t="s">
        <v>217</v>
      </c>
      <c r="C55" s="16" t="s">
        <v>218</v>
      </c>
      <c r="D55" s="16" t="s">
        <v>219</v>
      </c>
      <c r="E55" s="25"/>
      <c r="F55" s="26"/>
      <c r="G55" s="20"/>
      <c r="H55" s="42"/>
      <c r="I55" s="42" t="str">
        <f>_xlfn.DISPIMG("ID_5FC7D27320B541A2818ADA0F47DA525A",1)</f>
        <v>=DISPIMG("ID_5FC7D27320B541A2818ADA0F47DA525A",1)</v>
      </c>
      <c r="J55" s="27"/>
    </row>
    <row r="56" spans="1:10" ht="99" customHeight="1">
      <c r="A56" s="16" t="s">
        <v>220</v>
      </c>
      <c r="B56" s="16" t="s">
        <v>221</v>
      </c>
      <c r="C56" s="16" t="s">
        <v>222</v>
      </c>
      <c r="D56" s="16" t="s">
        <v>223</v>
      </c>
      <c r="E56" s="25"/>
      <c r="F56" s="26"/>
      <c r="G56" s="20"/>
      <c r="H56" s="42"/>
      <c r="I56" s="42" t="str">
        <f>_xlfn.DISPIMG("ID_D602CE8D1570491486D2A6D8200B3080",1)</f>
        <v>=DISPIMG("ID_D602CE8D1570491486D2A6D8200B3080",1)</v>
      </c>
      <c r="J56" s="27"/>
    </row>
    <row r="57" spans="1:10" ht="99" customHeight="1">
      <c r="A57" s="16" t="s">
        <v>224</v>
      </c>
      <c r="B57" s="16" t="s">
        <v>225</v>
      </c>
      <c r="C57" s="16" t="s">
        <v>226</v>
      </c>
      <c r="D57" s="16" t="s">
        <v>227</v>
      </c>
      <c r="E57" s="25"/>
      <c r="F57" s="26"/>
      <c r="G57" s="20"/>
      <c r="H57" s="42"/>
      <c r="I57" s="42" t="str">
        <f>_xlfn.DISPIMG("ID_34292070123742B48328D8BD038F6011",1)</f>
        <v>=DISPIMG("ID_34292070123742B48328D8BD038F6011",1)</v>
      </c>
      <c r="J57" s="27"/>
    </row>
    <row r="58" spans="1:10" ht="99" customHeight="1">
      <c r="A58" s="16" t="s">
        <v>228</v>
      </c>
      <c r="B58" s="16" t="s">
        <v>229</v>
      </c>
      <c r="C58" s="16" t="s">
        <v>230</v>
      </c>
      <c r="D58" s="16" t="s">
        <v>231</v>
      </c>
      <c r="E58" s="25"/>
      <c r="F58" s="26"/>
      <c r="G58" s="20"/>
      <c r="H58" s="42"/>
      <c r="I58" s="42" t="str">
        <f>_xlfn.DISPIMG("ID_FBC854FA02894DC1B5CDD8F96E2BD7D7",1)</f>
        <v>=DISPIMG("ID_FBC854FA02894DC1B5CDD8F96E2BD7D7",1)</v>
      </c>
      <c r="J58" s="27"/>
    </row>
    <row r="59" spans="1:10" ht="99" customHeight="1">
      <c r="A59" s="16" t="s">
        <v>232</v>
      </c>
      <c r="B59" s="16" t="s">
        <v>233</v>
      </c>
      <c r="C59" s="16" t="s">
        <v>234</v>
      </c>
      <c r="D59" s="16" t="s">
        <v>235</v>
      </c>
      <c r="E59" s="25"/>
      <c r="F59" s="26"/>
      <c r="G59" s="20"/>
      <c r="H59" s="42"/>
      <c r="I59" s="42" t="str">
        <f>_xlfn.DISPIMG("ID_811E9C0B2FC74608B4D3EF63E1F4C9E3",1)</f>
        <v>=DISPIMG("ID_811E9C0B2FC74608B4D3EF63E1F4C9E3",1)</v>
      </c>
      <c r="J59" s="27"/>
    </row>
    <row r="60" spans="1:10" ht="99" customHeight="1">
      <c r="A60" s="16" t="s">
        <v>236</v>
      </c>
      <c r="B60" s="16" t="s">
        <v>237</v>
      </c>
      <c r="C60" s="16" t="s">
        <v>238</v>
      </c>
      <c r="D60" s="16" t="s">
        <v>239</v>
      </c>
      <c r="E60" s="25"/>
      <c r="F60" s="26"/>
      <c r="G60" s="20"/>
      <c r="H60" s="42"/>
      <c r="I60" s="42" t="str">
        <f>_xlfn.DISPIMG("ID_FEF211385F00436993E67E45DF0D153C",1)</f>
        <v>=DISPIMG("ID_FEF211385F00436993E67E45DF0D153C",1)</v>
      </c>
      <c r="J60" s="27"/>
    </row>
    <row r="61" spans="1:10" ht="99" customHeight="1">
      <c r="A61" s="16" t="s">
        <v>240</v>
      </c>
      <c r="B61" s="16" t="s">
        <v>241</v>
      </c>
      <c r="C61" s="16" t="s">
        <v>242</v>
      </c>
      <c r="D61" s="16" t="s">
        <v>243</v>
      </c>
      <c r="E61" s="25"/>
      <c r="F61" s="26"/>
      <c r="G61" s="20"/>
      <c r="H61" s="42"/>
      <c r="I61" s="42" t="str">
        <f>_xlfn.DISPIMG("ID_8A18A0C087D040C7978348380AC873A9",1)</f>
        <v>=DISPIMG("ID_8A18A0C087D040C7978348380AC873A9",1)</v>
      </c>
      <c r="J61" s="27"/>
    </row>
    <row r="62" spans="1:10" ht="99" customHeight="1">
      <c r="A62" s="16" t="s">
        <v>244</v>
      </c>
      <c r="B62" s="16" t="s">
        <v>245</v>
      </c>
      <c r="C62" s="16" t="s">
        <v>246</v>
      </c>
      <c r="D62" s="16" t="s">
        <v>247</v>
      </c>
      <c r="E62" s="25"/>
      <c r="F62" s="26"/>
      <c r="G62" s="20"/>
      <c r="H62" s="42"/>
      <c r="I62" s="42" t="str">
        <f>_xlfn.DISPIMG("ID_0E3715E27E144A009BAF598122001C71",1)</f>
        <v>=DISPIMG("ID_0E3715E27E144A009BAF598122001C71",1)</v>
      </c>
      <c r="J62" s="27"/>
    </row>
    <row r="63" spans="1:10" ht="99" customHeight="1">
      <c r="A63" s="16" t="s">
        <v>248</v>
      </c>
      <c r="B63" s="16" t="s">
        <v>249</v>
      </c>
      <c r="C63" s="16" t="s">
        <v>250</v>
      </c>
      <c r="D63" s="16" t="s">
        <v>251</v>
      </c>
      <c r="E63" s="25"/>
      <c r="F63" s="26"/>
      <c r="G63" s="20"/>
      <c r="H63" s="42"/>
      <c r="I63" s="42" t="str">
        <f>_xlfn.DISPIMG("ID_6BBE2C1FE0D342A4B2F0B475B330EB0D",1)</f>
        <v>=DISPIMG("ID_6BBE2C1FE0D342A4B2F0B475B330EB0D",1)</v>
      </c>
      <c r="J63" s="27"/>
    </row>
    <row r="64" spans="1:10" ht="99" customHeight="1">
      <c r="A64" s="16" t="s">
        <v>252</v>
      </c>
      <c r="B64" s="16" t="s">
        <v>253</v>
      </c>
      <c r="C64" s="16" t="s">
        <v>254</v>
      </c>
      <c r="D64" s="16" t="s">
        <v>255</v>
      </c>
      <c r="E64" s="25"/>
      <c r="F64" s="26"/>
      <c r="G64" s="20"/>
      <c r="H64" s="42"/>
      <c r="I64" s="42" t="str">
        <f>_xlfn.DISPIMG("ID_379578109B354F2588F5C385E2722A73",1)</f>
        <v>=DISPIMG("ID_379578109B354F2588F5C385E2722A73",1)</v>
      </c>
      <c r="J64" s="27"/>
    </row>
    <row r="65" spans="1:10" ht="99" customHeight="1">
      <c r="A65" s="16" t="s">
        <v>256</v>
      </c>
      <c r="B65" s="16" t="s">
        <v>257</v>
      </c>
      <c r="C65" s="16" t="s">
        <v>258</v>
      </c>
      <c r="D65" s="16" t="s">
        <v>259</v>
      </c>
      <c r="E65" s="25"/>
      <c r="F65" s="26"/>
      <c r="G65" s="20"/>
      <c r="H65" s="42"/>
      <c r="I65" s="42" t="str">
        <f>_xlfn.DISPIMG("ID_8F294D1DFA484D3EAAF4EDA97CDACE91",1)</f>
        <v>=DISPIMG("ID_8F294D1DFA484D3EAAF4EDA97CDACE91",1)</v>
      </c>
      <c r="J65" s="27"/>
    </row>
    <row r="66" spans="1:10" ht="99" customHeight="1">
      <c r="A66" s="16" t="s">
        <v>260</v>
      </c>
      <c r="B66" s="16" t="s">
        <v>261</v>
      </c>
      <c r="C66" s="16" t="s">
        <v>262</v>
      </c>
      <c r="D66" s="16" t="s">
        <v>263</v>
      </c>
      <c r="E66" s="25"/>
      <c r="F66" s="26"/>
      <c r="G66" s="20"/>
      <c r="H66" s="42"/>
      <c r="I66" s="42" t="str">
        <f>_xlfn.DISPIMG("ID_8386E0680B8F45348B71A116E30BB82A",1)</f>
        <v>=DISPIMG("ID_8386E0680B8F45348B71A116E30BB82A",1)</v>
      </c>
      <c r="J66" s="27"/>
    </row>
    <row r="67" spans="1:10" ht="99" customHeight="1">
      <c r="A67" s="16" t="s">
        <v>264</v>
      </c>
      <c r="B67" s="16" t="s">
        <v>265</v>
      </c>
      <c r="C67" s="16" t="s">
        <v>266</v>
      </c>
      <c r="D67" s="16" t="s">
        <v>267</v>
      </c>
      <c r="E67" s="25"/>
      <c r="F67" s="26"/>
      <c r="G67" s="20"/>
      <c r="H67" s="42"/>
      <c r="I67" s="42" t="str">
        <f>_xlfn.DISPIMG("ID_09667E2EBCED461297E9DA7E85BE7676",1)</f>
        <v>=DISPIMG("ID_09667E2EBCED461297E9DA7E85BE7676",1)</v>
      </c>
      <c r="J67" s="27"/>
    </row>
    <row r="68" spans="1:10" ht="99" customHeight="1">
      <c r="A68" s="16" t="s">
        <v>268</v>
      </c>
      <c r="B68" s="16" t="s">
        <v>269</v>
      </c>
      <c r="C68" s="16" t="s">
        <v>270</v>
      </c>
      <c r="D68" s="16" t="s">
        <v>271</v>
      </c>
      <c r="E68" s="25"/>
      <c r="F68" s="26"/>
      <c r="G68" s="20"/>
      <c r="H68" s="42"/>
      <c r="I68" s="42" t="str">
        <f>_xlfn.DISPIMG("ID_4D2CB69FCF1F452790D8EEDEF53DC5DE",1)</f>
        <v>=DISPIMG("ID_4D2CB69FCF1F452790D8EEDEF53DC5DE",1)</v>
      </c>
      <c r="J68" s="27"/>
    </row>
    <row r="69" spans="1:10" ht="99" customHeight="1">
      <c r="A69" s="16" t="s">
        <v>272</v>
      </c>
      <c r="B69" s="16" t="s">
        <v>273</v>
      </c>
      <c r="C69" s="16" t="s">
        <v>274</v>
      </c>
      <c r="D69" s="16" t="s">
        <v>275</v>
      </c>
      <c r="E69" s="25"/>
      <c r="F69" s="26"/>
      <c r="G69" s="20"/>
      <c r="H69" s="42"/>
      <c r="I69" s="42" t="str">
        <f>_xlfn.DISPIMG("ID_8F62C0DDC38E477FB1125416EC11ED24",1)</f>
        <v>=DISPIMG("ID_8F62C0DDC38E477FB1125416EC11ED24",1)</v>
      </c>
      <c r="J69" s="27"/>
    </row>
    <row r="70" spans="1:10" ht="99" customHeight="1">
      <c r="A70" s="16" t="s">
        <v>276</v>
      </c>
      <c r="B70" s="16" t="s">
        <v>277</v>
      </c>
      <c r="C70" s="16" t="s">
        <v>278</v>
      </c>
      <c r="D70" s="16" t="s">
        <v>279</v>
      </c>
      <c r="E70" s="25"/>
      <c r="F70" s="26"/>
      <c r="G70" s="20"/>
      <c r="H70" s="42"/>
      <c r="I70" s="42" t="str">
        <f>_xlfn.DISPIMG("ID_E2CF924D7C344F1AA78C565167AC409B",1)</f>
        <v>=DISPIMG("ID_E2CF924D7C344F1AA78C565167AC409B",1)</v>
      </c>
      <c r="J70" s="27"/>
    </row>
    <row r="71" spans="1:10" ht="99" customHeight="1">
      <c r="A71" s="16" t="s">
        <v>280</v>
      </c>
      <c r="B71" s="16" t="s">
        <v>281</v>
      </c>
      <c r="C71" s="16" t="s">
        <v>282</v>
      </c>
      <c r="D71" s="16" t="s">
        <v>283</v>
      </c>
      <c r="E71" s="25"/>
      <c r="F71" s="26"/>
      <c r="G71" s="20"/>
      <c r="H71" s="42"/>
      <c r="I71" s="42" t="str">
        <f>_xlfn.DISPIMG("ID_F6DFDD707E114E4A8B966F05AEBE8B6F",1)</f>
        <v>=DISPIMG("ID_F6DFDD707E114E4A8B966F05AEBE8B6F",1)</v>
      </c>
      <c r="J71" s="27"/>
    </row>
    <row r="72" spans="1:10" ht="99" customHeight="1">
      <c r="A72" s="16" t="s">
        <v>284</v>
      </c>
      <c r="B72" s="16" t="s">
        <v>285</v>
      </c>
      <c r="C72" s="16" t="s">
        <v>286</v>
      </c>
      <c r="D72" s="16" t="s">
        <v>287</v>
      </c>
      <c r="E72" s="25"/>
      <c r="F72" s="26"/>
      <c r="G72" s="20"/>
      <c r="H72" s="42"/>
      <c r="I72" s="42" t="str">
        <f>_xlfn.DISPIMG("ID_D4810254A6B446538544FC0EF1C36040",1)</f>
        <v>=DISPIMG("ID_D4810254A6B446538544FC0EF1C36040",1)</v>
      </c>
      <c r="J72" s="42"/>
    </row>
    <row r="73" spans="1:10" ht="99" customHeight="1">
      <c r="A73" s="16" t="s">
        <v>288</v>
      </c>
      <c r="B73" s="16" t="s">
        <v>289</v>
      </c>
      <c r="C73" s="16" t="s">
        <v>290</v>
      </c>
      <c r="D73" s="16" t="s">
        <v>291</v>
      </c>
      <c r="E73" s="25"/>
      <c r="F73" s="26"/>
      <c r="G73" s="20"/>
      <c r="H73" s="42"/>
      <c r="I73" s="42" t="str">
        <f>_xlfn.DISPIMG("ID_79C4D3834F6F441DAB95FB79B6BA488A",1)</f>
        <v>=DISPIMG("ID_79C4D3834F6F441DAB95FB79B6BA488A",1)</v>
      </c>
      <c r="J73" s="42"/>
    </row>
    <row r="74" spans="1:10" ht="99" customHeight="1">
      <c r="A74" s="16" t="s">
        <v>292</v>
      </c>
      <c r="B74" s="16" t="s">
        <v>293</v>
      </c>
      <c r="C74" s="16" t="s">
        <v>294</v>
      </c>
      <c r="D74" s="16" t="s">
        <v>295</v>
      </c>
      <c r="E74" s="25"/>
      <c r="F74" s="26"/>
      <c r="G74" s="20"/>
      <c r="H74" s="42"/>
      <c r="I74" s="42" t="str">
        <f>_xlfn.DISPIMG("ID_C513316454554FA5880D5E9A6DF47327",1)</f>
        <v>=DISPIMG("ID_C513316454554FA5880D5E9A6DF47327",1)</v>
      </c>
      <c r="J74" s="42"/>
    </row>
    <row r="75" spans="1:10" ht="99" customHeight="1">
      <c r="A75" s="16" t="s">
        <v>296</v>
      </c>
      <c r="B75" s="16" t="s">
        <v>297</v>
      </c>
      <c r="C75" s="16" t="s">
        <v>298</v>
      </c>
      <c r="D75" s="16" t="s">
        <v>299</v>
      </c>
      <c r="E75" s="25"/>
      <c r="F75" s="26"/>
      <c r="G75" s="20"/>
      <c r="H75" s="42"/>
      <c r="I75" s="42" t="str">
        <f>_xlfn.DISPIMG("ID_69DB01C1429242C5AE7D50B4C790FEFE",1)</f>
        <v>=DISPIMG("ID_69DB01C1429242C5AE7D50B4C790FEFE",1)</v>
      </c>
      <c r="J75" s="42"/>
    </row>
    <row r="76" spans="1:10" ht="99" customHeight="1">
      <c r="A76" s="16" t="s">
        <v>300</v>
      </c>
      <c r="B76" s="16" t="s">
        <v>301</v>
      </c>
      <c r="C76" s="16" t="s">
        <v>302</v>
      </c>
      <c r="D76" s="16" t="s">
        <v>303</v>
      </c>
      <c r="E76" s="25"/>
      <c r="F76" s="26"/>
      <c r="G76" s="20"/>
      <c r="H76" s="42"/>
      <c r="I76" s="42" t="str">
        <f>_xlfn.DISPIMG("ID_A44EC4755326431891965C91945E8927",1)</f>
        <v>=DISPIMG("ID_A44EC4755326431891965C91945E8927",1)</v>
      </c>
      <c r="J76" s="42"/>
    </row>
    <row r="77" spans="1:10" ht="99" customHeight="1">
      <c r="A77" s="16" t="s">
        <v>304</v>
      </c>
      <c r="B77" s="16" t="s">
        <v>305</v>
      </c>
      <c r="C77" s="16" t="s">
        <v>306</v>
      </c>
      <c r="D77" s="16" t="s">
        <v>307</v>
      </c>
      <c r="E77" s="25"/>
      <c r="F77" s="26"/>
      <c r="G77" s="20"/>
      <c r="H77" s="42"/>
      <c r="I77" s="42" t="str">
        <f>_xlfn.DISPIMG("ID_E33670F98F8F44F88755264C87FFD076",1)</f>
        <v>=DISPIMG("ID_E33670F98F8F44F88755264C87FFD076",1)</v>
      </c>
      <c r="J77" s="42"/>
    </row>
    <row r="78" spans="1:10" ht="99" customHeight="1">
      <c r="A78" s="16" t="s">
        <v>308</v>
      </c>
      <c r="B78" s="16" t="s">
        <v>309</v>
      </c>
      <c r="C78" s="16" t="s">
        <v>310</v>
      </c>
      <c r="D78" s="16" t="s">
        <v>311</v>
      </c>
      <c r="E78" s="25"/>
      <c r="F78" s="26"/>
      <c r="G78" s="20"/>
      <c r="H78" s="42"/>
      <c r="I78" s="42" t="str">
        <f>_xlfn.DISPIMG("ID_A417C4A98CB44643B3620F9B08CCAF11",1)</f>
        <v>=DISPIMG("ID_A417C4A98CB44643B3620F9B08CCAF11",1)</v>
      </c>
      <c r="J78" s="42"/>
    </row>
    <row r="79" spans="1:10" ht="99" customHeight="1">
      <c r="A79" s="16" t="s">
        <v>312</v>
      </c>
      <c r="B79" s="16" t="s">
        <v>313</v>
      </c>
      <c r="C79" s="16" t="s">
        <v>314</v>
      </c>
      <c r="D79" s="16" t="s">
        <v>315</v>
      </c>
      <c r="E79" s="25"/>
      <c r="F79" s="26"/>
      <c r="G79" s="20"/>
      <c r="H79" s="42"/>
      <c r="I79" s="42" t="str">
        <f>_xlfn.DISPIMG("ID_6207B15C5D6049ECADE6FEDC976EE51A",1)</f>
        <v>=DISPIMG("ID_6207B15C5D6049ECADE6FEDC976EE51A",1)</v>
      </c>
      <c r="J79" s="42"/>
    </row>
    <row r="80" spans="1:10" ht="99" customHeight="1">
      <c r="A80" s="16" t="s">
        <v>316</v>
      </c>
      <c r="B80" s="16" t="s">
        <v>317</v>
      </c>
      <c r="C80" s="16" t="s">
        <v>318</v>
      </c>
      <c r="D80" s="16" t="s">
        <v>319</v>
      </c>
      <c r="E80" s="25"/>
      <c r="F80" s="26"/>
      <c r="G80" s="20"/>
      <c r="H80" s="42"/>
      <c r="I80" s="42" t="str">
        <f>_xlfn.DISPIMG("ID_C556A131DC8047FAA9D74C36F7989F0E",1)</f>
        <v>=DISPIMG("ID_C556A131DC8047FAA9D74C36F7989F0E",1)</v>
      </c>
      <c r="J80" s="42"/>
    </row>
    <row r="81" spans="1:10" ht="99" customHeight="1">
      <c r="A81" s="16" t="s">
        <v>320</v>
      </c>
      <c r="B81" s="16" t="s">
        <v>321</v>
      </c>
      <c r="C81" s="16" t="s">
        <v>322</v>
      </c>
      <c r="D81" s="16" t="s">
        <v>323</v>
      </c>
      <c r="E81" s="25"/>
      <c r="F81" s="26"/>
      <c r="G81" s="20"/>
      <c r="H81" s="42"/>
      <c r="I81" s="42" t="str">
        <f>_xlfn.DISPIMG("ID_19538D2EAEBC462A9A5DCAF24B063000",1)</f>
        <v>=DISPIMG("ID_19538D2EAEBC462A9A5DCAF24B063000",1)</v>
      </c>
      <c r="J81" s="42"/>
    </row>
    <row r="82" spans="1:10" ht="99" customHeight="1">
      <c r="A82" s="16" t="s">
        <v>324</v>
      </c>
      <c r="B82" s="16" t="s">
        <v>325</v>
      </c>
      <c r="C82" s="16" t="s">
        <v>326</v>
      </c>
      <c r="D82" s="16" t="s">
        <v>327</v>
      </c>
      <c r="E82" s="25"/>
      <c r="F82" s="26"/>
      <c r="G82" s="20"/>
      <c r="H82" s="42"/>
      <c r="I82" s="42" t="str">
        <f>_xlfn.DISPIMG("ID_C2BE5DD98B9148F0AA7B84FE13CFE12A",1)</f>
        <v>=DISPIMG("ID_C2BE5DD98B9148F0AA7B84FE13CFE12A",1)</v>
      </c>
      <c r="J82" s="42"/>
    </row>
    <row r="83" spans="1:10" ht="99" customHeight="1">
      <c r="A83" s="16" t="s">
        <v>328</v>
      </c>
      <c r="B83" s="16" t="s">
        <v>329</v>
      </c>
      <c r="C83" s="16" t="s">
        <v>330</v>
      </c>
      <c r="D83" s="16" t="s">
        <v>331</v>
      </c>
      <c r="E83" s="25"/>
      <c r="F83" s="26"/>
      <c r="G83" s="20"/>
      <c r="H83" s="42"/>
      <c r="I83" s="42" t="str">
        <f>_xlfn.DISPIMG("ID_E8E4CF3A9B60486EA6A16B6A437F893C",1)</f>
        <v>=DISPIMG("ID_E8E4CF3A9B60486EA6A16B6A437F893C",1)</v>
      </c>
      <c r="J83" s="42"/>
    </row>
    <row r="84" spans="1:10" ht="99" customHeight="1">
      <c r="A84" s="16" t="s">
        <v>332</v>
      </c>
      <c r="B84" s="16" t="s">
        <v>333</v>
      </c>
      <c r="C84" s="16" t="s">
        <v>334</v>
      </c>
      <c r="D84" s="16" t="s">
        <v>335</v>
      </c>
      <c r="E84" s="25"/>
      <c r="F84" s="26"/>
      <c r="G84" s="20"/>
      <c r="H84" s="42"/>
      <c r="I84" s="42" t="str">
        <f>_xlfn.DISPIMG("ID_ECAAC055ECBC4BF3AB35490474F1CA03",1)</f>
        <v>=DISPIMG("ID_ECAAC055ECBC4BF3AB35490474F1CA03",1)</v>
      </c>
      <c r="J84" s="42"/>
    </row>
    <row r="85" spans="1:10" ht="99" customHeight="1">
      <c r="A85" s="16" t="s">
        <v>336</v>
      </c>
      <c r="B85" s="16" t="s">
        <v>337</v>
      </c>
      <c r="C85" s="16" t="s">
        <v>338</v>
      </c>
      <c r="D85" s="16" t="s">
        <v>339</v>
      </c>
      <c r="E85" s="25"/>
      <c r="F85" s="26"/>
      <c r="G85" s="20"/>
      <c r="H85" s="42"/>
      <c r="I85" s="42" t="str">
        <f>_xlfn.DISPIMG("ID_BDF34D2086734F1A90338AE2D32A7895",1)</f>
        <v>=DISPIMG("ID_BDF34D2086734F1A90338AE2D32A7895",1)</v>
      </c>
      <c r="J85" s="42"/>
    </row>
    <row r="86" spans="1:10" ht="99" customHeight="1">
      <c r="A86" s="16" t="s">
        <v>340</v>
      </c>
      <c r="B86" s="16" t="s">
        <v>341</v>
      </c>
      <c r="C86" s="16" t="s">
        <v>342</v>
      </c>
      <c r="D86" s="16" t="s">
        <v>343</v>
      </c>
      <c r="E86" s="25"/>
      <c r="F86" s="26"/>
      <c r="G86" s="20"/>
      <c r="H86" s="42"/>
      <c r="I86" s="42" t="str">
        <f>_xlfn.DISPIMG("ID_C1E2007D64CC422BBD7648B30C435385",1)</f>
        <v>=DISPIMG("ID_C1E2007D64CC422BBD7648B30C435385",1)</v>
      </c>
      <c r="J86" s="42"/>
    </row>
    <row r="87" spans="1:10" ht="99" customHeight="1">
      <c r="A87" s="16" t="s">
        <v>344</v>
      </c>
      <c r="B87" s="16" t="s">
        <v>345</v>
      </c>
      <c r="C87" s="16" t="s">
        <v>346</v>
      </c>
      <c r="D87" s="16" t="s">
        <v>347</v>
      </c>
      <c r="E87" s="25"/>
      <c r="F87" s="26"/>
      <c r="G87" s="20"/>
      <c r="H87" s="42"/>
      <c r="I87" s="42" t="str">
        <f>_xlfn.DISPIMG("ID_638FD7E79D554B09949E95DD1A833553",1)</f>
        <v>=DISPIMG("ID_638FD7E79D554B09949E95DD1A833553",1)</v>
      </c>
      <c r="J87" s="42"/>
    </row>
    <row r="88" spans="1:10" ht="99" customHeight="1">
      <c r="A88" s="16" t="s">
        <v>348</v>
      </c>
      <c r="B88" s="16" t="s">
        <v>349</v>
      </c>
      <c r="C88" s="16" t="s">
        <v>350</v>
      </c>
      <c r="D88" s="16" t="s">
        <v>351</v>
      </c>
      <c r="E88" s="25"/>
      <c r="F88" s="26"/>
      <c r="G88" s="20"/>
      <c r="H88" s="42"/>
      <c r="I88" s="42" t="str">
        <f>_xlfn.DISPIMG("ID_C58D417683EE48ECB7498D471D4052C8",1)</f>
        <v>=DISPIMG("ID_C58D417683EE48ECB7498D471D4052C8",1)</v>
      </c>
      <c r="J88" s="42"/>
    </row>
    <row r="89" spans="1:10" ht="99" customHeight="1">
      <c r="A89" s="23" t="s">
        <v>352</v>
      </c>
      <c r="B89" s="16" t="s">
        <v>353</v>
      </c>
      <c r="C89" s="16" t="s">
        <v>354</v>
      </c>
      <c r="D89" s="24" t="s">
        <v>355</v>
      </c>
      <c r="E89" s="25"/>
      <c r="F89" s="26"/>
      <c r="G89" s="20"/>
      <c r="H89" s="21"/>
      <c r="I89" s="21" t="str">
        <f>_xlfn.DISPIMG("ID_9163A6EBD3254D30B0D21E1F92684420",1)</f>
        <v>=DISPIMG("ID_9163A6EBD3254D30B0D21E1F92684420",1)</v>
      </c>
      <c r="J89" s="42"/>
    </row>
    <row r="90" spans="1:10" ht="99" customHeight="1">
      <c r="A90" s="23" t="s">
        <v>356</v>
      </c>
      <c r="B90" s="16" t="s">
        <v>357</v>
      </c>
      <c r="C90" s="16" t="s">
        <v>358</v>
      </c>
      <c r="D90" s="24" t="s">
        <v>359</v>
      </c>
      <c r="E90" s="25"/>
      <c r="F90" s="26"/>
      <c r="G90" s="20"/>
      <c r="H90" s="21"/>
      <c r="I90" s="21" t="str">
        <f>_xlfn.DISPIMG("ID_02D4689AE1A74ED7A32590D0BE4F87A4",1)</f>
        <v>=DISPIMG("ID_02D4689AE1A74ED7A32590D0BE4F87A4",1)</v>
      </c>
      <c r="J90" s="42"/>
    </row>
    <row r="91" spans="1:10" ht="99" customHeight="1">
      <c r="A91" s="23" t="s">
        <v>360</v>
      </c>
      <c r="B91" s="16" t="s">
        <v>361</v>
      </c>
      <c r="C91" s="16" t="s">
        <v>362</v>
      </c>
      <c r="D91" s="24" t="s">
        <v>363</v>
      </c>
      <c r="E91" s="25"/>
      <c r="F91" s="26"/>
      <c r="G91" s="20"/>
      <c r="H91" s="21"/>
      <c r="I91" s="21" t="str">
        <f>_xlfn.DISPIMG("ID_6E49331FA37841E0BD6FF876E7EF7B7E",1)</f>
        <v>=DISPIMG("ID_6E49331FA37841E0BD6FF876E7EF7B7E",1)</v>
      </c>
      <c r="J91" s="42"/>
    </row>
    <row r="92" spans="1:10" ht="99" customHeight="1">
      <c r="A92" s="23" t="s">
        <v>364</v>
      </c>
      <c r="B92" s="16" t="s">
        <v>365</v>
      </c>
      <c r="C92" s="16" t="s">
        <v>366</v>
      </c>
      <c r="D92" s="24" t="s">
        <v>367</v>
      </c>
      <c r="E92" s="25"/>
      <c r="F92" s="26"/>
      <c r="G92" s="20"/>
      <c r="H92" s="21"/>
      <c r="I92" s="21" t="str">
        <f>_xlfn.DISPIMG("ID_FCDC357663014A96906046792BD6E024",1)</f>
        <v>=DISPIMG("ID_FCDC357663014A96906046792BD6E024",1)</v>
      </c>
      <c r="J92" s="42"/>
    </row>
    <row r="93" spans="1:10" ht="99" customHeight="1">
      <c r="A93" s="23" t="s">
        <v>368</v>
      </c>
      <c r="B93" s="16" t="s">
        <v>369</v>
      </c>
      <c r="C93" s="16" t="s">
        <v>370</v>
      </c>
      <c r="D93" s="24" t="s">
        <v>371</v>
      </c>
      <c r="E93" s="25"/>
      <c r="F93" s="26"/>
      <c r="G93" s="20"/>
      <c r="H93" s="21"/>
      <c r="I93" s="21" t="str">
        <f>_xlfn.DISPIMG("ID_CF6E4660F5464A0D8732149C381074A9",1)</f>
        <v>=DISPIMG("ID_CF6E4660F5464A0D8732149C381074A9",1)</v>
      </c>
      <c r="J93" s="42"/>
    </row>
    <row r="94" spans="1:10" ht="99" customHeight="1">
      <c r="A94" s="23" t="s">
        <v>372</v>
      </c>
      <c r="B94" s="16" t="s">
        <v>373</v>
      </c>
      <c r="C94" s="16" t="s">
        <v>374</v>
      </c>
      <c r="D94" s="24" t="s">
        <v>375</v>
      </c>
      <c r="E94" s="25"/>
      <c r="F94" s="26"/>
      <c r="G94" s="20"/>
      <c r="H94" s="21"/>
      <c r="I94" s="21" t="str">
        <f>_xlfn.DISPIMG("ID_918B197AFA234AE4B9EC0763030A6FD4",1)</f>
        <v>=DISPIMG("ID_918B197AFA234AE4B9EC0763030A6FD4",1)</v>
      </c>
      <c r="J94" s="42"/>
    </row>
    <row r="95" spans="1:10" ht="99" customHeight="1">
      <c r="A95" s="23" t="s">
        <v>376</v>
      </c>
      <c r="B95" s="16" t="s">
        <v>377</v>
      </c>
      <c r="C95" s="16" t="s">
        <v>378</v>
      </c>
      <c r="D95" s="22" t="s">
        <v>379</v>
      </c>
      <c r="E95" s="25"/>
      <c r="F95" s="26"/>
      <c r="G95" s="20"/>
      <c r="H95" s="21"/>
      <c r="I95" s="21" t="str">
        <f>_xlfn.DISPIMG("ID_09A82FAF6CF444D98849EA3D9AAEE620",1)</f>
        <v>=DISPIMG("ID_09A82FAF6CF444D98849EA3D9AAEE620",1)</v>
      </c>
      <c r="J95" s="42"/>
    </row>
    <row r="96" spans="1:10" ht="99" customHeight="1">
      <c r="A96" s="23" t="s">
        <v>380</v>
      </c>
      <c r="B96" s="16" t="s">
        <v>381</v>
      </c>
      <c r="C96" s="16" t="s">
        <v>382</v>
      </c>
      <c r="D96" s="24" t="s">
        <v>383</v>
      </c>
      <c r="E96" s="25"/>
      <c r="F96" s="26"/>
      <c r="G96" s="20"/>
      <c r="H96" s="45"/>
      <c r="I96" s="45" t="str">
        <f>_xlfn.DISPIMG("ID_D2A5FDD2B4C34392A37C1594923A3BD4",1)</f>
        <v>=DISPIMG("ID_D2A5FDD2B4C34392A37C1594923A3BD4",1)</v>
      </c>
      <c r="J96" s="42"/>
    </row>
    <row r="97" spans="1:10" ht="99" customHeight="1">
      <c r="A97" s="23" t="s">
        <v>384</v>
      </c>
      <c r="B97" s="16" t="s">
        <v>385</v>
      </c>
      <c r="C97" s="16" t="s">
        <v>386</v>
      </c>
      <c r="D97" s="24" t="s">
        <v>387</v>
      </c>
      <c r="E97" s="25"/>
      <c r="F97" s="26"/>
      <c r="G97" s="20"/>
      <c r="H97" s="21"/>
      <c r="I97" s="21" t="str">
        <f>_xlfn.DISPIMG("ID_180020CE95CF49C9A5E9C54CD7A6DD39",1)</f>
        <v>=DISPIMG("ID_180020CE95CF49C9A5E9C54CD7A6DD39",1)</v>
      </c>
      <c r="J97" s="42"/>
    </row>
    <row r="98" spans="1:10" ht="99" customHeight="1">
      <c r="A98" s="23" t="s">
        <v>388</v>
      </c>
      <c r="B98" s="16" t="s">
        <v>389</v>
      </c>
      <c r="C98" s="16" t="s">
        <v>390</v>
      </c>
      <c r="D98" s="24" t="s">
        <v>391</v>
      </c>
      <c r="E98" s="25"/>
      <c r="F98" s="26"/>
      <c r="G98" s="20"/>
      <c r="H98" s="21"/>
      <c r="I98" s="21" t="str">
        <f>_xlfn.DISPIMG("ID_7FA85FB73A9348619C670C354FCE59CC",1)</f>
        <v>=DISPIMG("ID_7FA85FB73A9348619C670C354FCE59CC",1)</v>
      </c>
      <c r="J98" s="42"/>
    </row>
    <row r="99" spans="1:10" ht="99" customHeight="1">
      <c r="A99" s="23" t="s">
        <v>392</v>
      </c>
      <c r="B99" s="16" t="s">
        <v>393</v>
      </c>
      <c r="C99" s="16" t="s">
        <v>394</v>
      </c>
      <c r="D99" s="24" t="s">
        <v>395</v>
      </c>
      <c r="E99" s="25"/>
      <c r="F99" s="26"/>
      <c r="G99" s="20"/>
      <c r="H99" s="21"/>
      <c r="I99" s="21" t="str">
        <f>_xlfn.DISPIMG("ID_34B6E967749E4E1BB8C22635EE5B3F63",1)</f>
        <v>=DISPIMG("ID_34B6E967749E4E1BB8C22635EE5B3F63",1)</v>
      </c>
      <c r="J99" s="42"/>
    </row>
    <row r="100" spans="1:10" ht="99" customHeight="1">
      <c r="A100" s="23" t="s">
        <v>396</v>
      </c>
      <c r="B100" s="16" t="s">
        <v>397</v>
      </c>
      <c r="C100" s="16" t="s">
        <v>398</v>
      </c>
      <c r="D100" s="24" t="s">
        <v>399</v>
      </c>
      <c r="E100" s="25"/>
      <c r="F100" s="26"/>
      <c r="G100" s="20"/>
      <c r="H100" s="21"/>
      <c r="I100" s="21" t="str">
        <f>_xlfn.DISPIMG("ID_7178F6BE40A440D9B952CA6ADAB5A2D9",1)</f>
        <v>=DISPIMG("ID_7178F6BE40A440D9B952CA6ADAB5A2D9",1)</v>
      </c>
      <c r="J100" s="42"/>
    </row>
    <row r="101" spans="1:10" ht="99" customHeight="1">
      <c r="A101" s="23" t="s">
        <v>400</v>
      </c>
      <c r="B101" s="16" t="s">
        <v>401</v>
      </c>
      <c r="C101" s="16" t="s">
        <v>402</v>
      </c>
      <c r="D101" s="24" t="s">
        <v>403</v>
      </c>
      <c r="E101" s="25"/>
      <c r="F101" s="26"/>
      <c r="G101" s="20"/>
      <c r="H101" s="21"/>
      <c r="I101" s="21" t="str">
        <f>_xlfn.DISPIMG("ID_0877EA11D64F48D38AAFB6FA6EDFA3D8",1)</f>
        <v>=DISPIMG("ID_0877EA11D64F48D38AAFB6FA6EDFA3D8",1)</v>
      </c>
      <c r="J101" s="42"/>
    </row>
    <row r="102" spans="1:10" ht="99" customHeight="1">
      <c r="A102" s="23" t="s">
        <v>404</v>
      </c>
      <c r="B102" s="16" t="s">
        <v>405</v>
      </c>
      <c r="C102" s="16" t="s">
        <v>406</v>
      </c>
      <c r="D102" s="24" t="s">
        <v>407</v>
      </c>
      <c r="E102" s="25"/>
      <c r="F102" s="26"/>
      <c r="G102" s="20"/>
      <c r="H102" s="21"/>
      <c r="I102" s="21" t="str">
        <f>_xlfn.DISPIMG("ID_EC9055FF245D460A858C196CD933D1FA",1)</f>
        <v>=DISPIMG("ID_EC9055FF245D460A858C196CD933D1FA",1)</v>
      </c>
      <c r="J102" s="42"/>
    </row>
    <row r="103" spans="1:10" ht="99" customHeight="1">
      <c r="A103" s="23" t="s">
        <v>408</v>
      </c>
      <c r="B103" s="16" t="s">
        <v>409</v>
      </c>
      <c r="C103" s="16" t="s">
        <v>410</v>
      </c>
      <c r="D103" s="24" t="s">
        <v>411</v>
      </c>
      <c r="E103" s="25"/>
      <c r="F103" s="26"/>
      <c r="G103" s="20"/>
      <c r="H103" s="21"/>
      <c r="I103" s="21" t="str">
        <f>_xlfn.DISPIMG("ID_7121743972304F9EB9E2716C11015F6E",1)</f>
        <v>=DISPIMG("ID_7121743972304F9EB9E2716C11015F6E",1)</v>
      </c>
      <c r="J103" s="42"/>
    </row>
    <row r="104" spans="1:10" ht="99" customHeight="1">
      <c r="A104" s="23" t="s">
        <v>412</v>
      </c>
      <c r="B104" s="16" t="s">
        <v>413</v>
      </c>
      <c r="C104" s="16" t="s">
        <v>414</v>
      </c>
      <c r="D104" s="24" t="s">
        <v>415</v>
      </c>
      <c r="E104" s="25"/>
      <c r="F104" s="26"/>
      <c r="G104" s="20"/>
      <c r="H104" s="21"/>
      <c r="I104" s="21" t="str">
        <f>_xlfn.DISPIMG("ID_CD8A1496B7A24402B684C580004BE516",1)</f>
        <v>=DISPIMG("ID_CD8A1496B7A24402B684C580004BE516",1)</v>
      </c>
      <c r="J104" s="42"/>
    </row>
    <row r="105" spans="1:10" ht="99" customHeight="1">
      <c r="A105" s="23" t="s">
        <v>416</v>
      </c>
      <c r="B105" s="16" t="s">
        <v>417</v>
      </c>
      <c r="C105" s="16" t="s">
        <v>418</v>
      </c>
      <c r="D105" s="24" t="s">
        <v>419</v>
      </c>
      <c r="E105" s="25"/>
      <c r="F105" s="26"/>
      <c r="G105" s="20"/>
      <c r="H105" s="21"/>
      <c r="I105" s="21" t="str">
        <f>_xlfn.DISPIMG("ID_4DF4CF103AF74131A81CF2C0F7467B88",1)</f>
        <v>=DISPIMG("ID_4DF4CF103AF74131A81CF2C0F7467B88",1)</v>
      </c>
      <c r="J105" s="42"/>
    </row>
    <row r="106" spans="1:10" ht="99" customHeight="1">
      <c r="A106" s="23" t="s">
        <v>420</v>
      </c>
      <c r="B106" s="16" t="s">
        <v>421</v>
      </c>
      <c r="C106" s="16" t="s">
        <v>422</v>
      </c>
      <c r="D106" s="24" t="s">
        <v>423</v>
      </c>
      <c r="E106" s="25"/>
      <c r="F106" s="26"/>
      <c r="G106" s="20"/>
      <c r="H106" s="21"/>
      <c r="I106" s="21" t="str">
        <f>_xlfn.DISPIMG("ID_6B6704228F7C4CAAA09C38C48B7EE79D",1)</f>
        <v>=DISPIMG("ID_6B6704228F7C4CAAA09C38C48B7EE79D",1)</v>
      </c>
      <c r="J106" s="42"/>
    </row>
    <row r="107" spans="1:10" ht="99" customHeight="1">
      <c r="A107" s="23" t="s">
        <v>424</v>
      </c>
      <c r="B107" s="16" t="s">
        <v>425</v>
      </c>
      <c r="C107" s="16" t="s">
        <v>426</v>
      </c>
      <c r="D107" s="24" t="s">
        <v>427</v>
      </c>
      <c r="E107" s="25"/>
      <c r="F107" s="26"/>
      <c r="G107" s="20"/>
      <c r="H107" s="21"/>
      <c r="I107" s="21" t="str">
        <f>_xlfn.DISPIMG("ID_2E8D9788B9704E61B988DD311851769F",1)</f>
        <v>=DISPIMG("ID_2E8D9788B9704E61B988DD311851769F",1)</v>
      </c>
      <c r="J107" s="42"/>
    </row>
    <row r="108" spans="1:10" ht="99" customHeight="1">
      <c r="A108" s="23" t="s">
        <v>428</v>
      </c>
      <c r="B108" s="16" t="s">
        <v>429</v>
      </c>
      <c r="C108" s="16" t="s">
        <v>430</v>
      </c>
      <c r="D108" s="24" t="s">
        <v>431</v>
      </c>
      <c r="E108" s="25"/>
      <c r="F108" s="26"/>
      <c r="G108" s="20"/>
      <c r="H108" s="21"/>
      <c r="I108" s="21" t="str">
        <f>_xlfn.DISPIMG("ID_79429A01365F42F399EBA5DBE0B9FB4D",1)</f>
        <v>=DISPIMG("ID_79429A01365F42F399EBA5DBE0B9FB4D",1)</v>
      </c>
      <c r="J108" s="42"/>
    </row>
    <row r="109" spans="1:10" ht="99" customHeight="1">
      <c r="A109" s="23" t="s">
        <v>432</v>
      </c>
      <c r="B109" s="16" t="s">
        <v>433</v>
      </c>
      <c r="C109" s="16" t="s">
        <v>434</v>
      </c>
      <c r="D109" s="24" t="s">
        <v>435</v>
      </c>
      <c r="E109" s="25"/>
      <c r="F109" s="26"/>
      <c r="G109" s="20"/>
      <c r="H109" s="21"/>
      <c r="I109" s="21" t="str">
        <f>_xlfn.DISPIMG("ID_73ED2E7775014DDFAF148AD9E8F6E31A",1)</f>
        <v>=DISPIMG("ID_73ED2E7775014DDFAF148AD9E8F6E31A",1)</v>
      </c>
      <c r="J109" s="42"/>
    </row>
    <row r="110" spans="1:10" ht="99" customHeight="1">
      <c r="A110" s="23" t="s">
        <v>436</v>
      </c>
      <c r="B110" s="16" t="s">
        <v>437</v>
      </c>
      <c r="C110" s="16" t="s">
        <v>438</v>
      </c>
      <c r="D110" s="24" t="s">
        <v>439</v>
      </c>
      <c r="E110" s="25"/>
      <c r="F110" s="26"/>
      <c r="G110" s="20"/>
      <c r="H110" s="21"/>
      <c r="I110" s="21" t="str">
        <f>_xlfn.DISPIMG("ID_DDE6F5BECC4B49339D582372E84B2CBF",1)</f>
        <v>=DISPIMG("ID_DDE6F5BECC4B49339D582372E84B2CBF",1)</v>
      </c>
      <c r="J110" s="42"/>
    </row>
    <row r="111" spans="1:10" ht="99" customHeight="1">
      <c r="A111" s="23" t="s">
        <v>440</v>
      </c>
      <c r="B111" s="16" t="s">
        <v>441</v>
      </c>
      <c r="C111" s="16" t="s">
        <v>442</v>
      </c>
      <c r="D111" s="24" t="s">
        <v>443</v>
      </c>
      <c r="E111" s="25"/>
      <c r="F111" s="26"/>
      <c r="G111" s="20"/>
      <c r="H111" s="21"/>
      <c r="I111" s="21" t="str">
        <f>_xlfn.DISPIMG("ID_39A832649A8641878F9C5992B3029F65",1)</f>
        <v>=DISPIMG("ID_39A832649A8641878F9C5992B3029F65",1)</v>
      </c>
      <c r="J111" s="42"/>
    </row>
    <row r="112" spans="1:10" ht="99" customHeight="1">
      <c r="A112" s="23" t="s">
        <v>444</v>
      </c>
      <c r="B112" s="16" t="s">
        <v>445</v>
      </c>
      <c r="C112" s="16" t="s">
        <v>446</v>
      </c>
      <c r="D112" s="24" t="s">
        <v>447</v>
      </c>
      <c r="E112" s="25"/>
      <c r="F112" s="26"/>
      <c r="G112" s="20"/>
      <c r="H112" s="21"/>
      <c r="I112" s="21" t="str">
        <f>_xlfn.DISPIMG("ID_D8BA99F85B1145388B58CBE0D72299C9",1)</f>
        <v>=DISPIMG("ID_D8BA99F85B1145388B58CBE0D72299C9",1)</v>
      </c>
      <c r="J112" s="42"/>
    </row>
    <row r="113" spans="1:10" ht="99" customHeight="1">
      <c r="A113" s="23" t="s">
        <v>448</v>
      </c>
      <c r="B113" s="16" t="s">
        <v>449</v>
      </c>
      <c r="C113" s="16" t="s">
        <v>450</v>
      </c>
      <c r="D113" s="24" t="s">
        <v>451</v>
      </c>
      <c r="E113" s="25"/>
      <c r="F113" s="26"/>
      <c r="G113" s="20"/>
      <c r="H113" s="21"/>
      <c r="I113" s="21" t="str">
        <f>_xlfn.DISPIMG("ID_D227653A28604388AAA4C9BCA7942784",1)</f>
        <v>=DISPIMG("ID_D227653A28604388AAA4C9BCA7942784",1)</v>
      </c>
      <c r="J113" s="42"/>
    </row>
    <row r="114" spans="1:10" ht="99" customHeight="1">
      <c r="A114" s="23" t="s">
        <v>452</v>
      </c>
      <c r="B114" s="16" t="s">
        <v>453</v>
      </c>
      <c r="C114" s="16" t="s">
        <v>454</v>
      </c>
      <c r="D114" s="24" t="s">
        <v>455</v>
      </c>
      <c r="E114" s="25"/>
      <c r="F114" s="26"/>
      <c r="G114" s="20"/>
      <c r="H114" s="21"/>
      <c r="I114" s="21" t="str">
        <f>_xlfn.DISPIMG("ID_FA7EAAB280E048F19DC0B9CDD003280C",1)</f>
        <v>=DISPIMG("ID_FA7EAAB280E048F19DC0B9CDD003280C",1)</v>
      </c>
      <c r="J114" s="42"/>
    </row>
    <row r="115" spans="1:10" ht="99" customHeight="1">
      <c r="A115" s="23" t="s">
        <v>456</v>
      </c>
      <c r="B115" s="16" t="s">
        <v>457</v>
      </c>
      <c r="C115" s="16" t="s">
        <v>458</v>
      </c>
      <c r="D115" s="24" t="s">
        <v>459</v>
      </c>
      <c r="E115" s="25"/>
      <c r="F115" s="26"/>
      <c r="G115" s="20"/>
      <c r="H115" s="21"/>
      <c r="I115" s="21" t="str">
        <f>_xlfn.DISPIMG("ID_0A26ECB60C624772A9A32C642233BD26",1)</f>
        <v>=DISPIMG("ID_0A26ECB60C624772A9A32C642233BD26",1)</v>
      </c>
      <c r="J115" s="42"/>
    </row>
    <row r="116" spans="1:10" ht="99" customHeight="1">
      <c r="A116" s="23" t="s">
        <v>460</v>
      </c>
      <c r="B116" s="16" t="s">
        <v>461</v>
      </c>
      <c r="C116" s="16" t="s">
        <v>462</v>
      </c>
      <c r="D116" s="24" t="s">
        <v>463</v>
      </c>
      <c r="E116" s="25"/>
      <c r="F116" s="26"/>
      <c r="G116" s="20"/>
      <c r="H116" s="21"/>
      <c r="I116" s="21" t="str">
        <f>_xlfn.DISPIMG("ID_9FEE7CEF350C4117A5646A487AA8D0B5",1)</f>
        <v>=DISPIMG("ID_9FEE7CEF350C4117A5646A487AA8D0B5",1)</v>
      </c>
      <c r="J116" s="42"/>
    </row>
    <row r="117" spans="1:10" ht="99" customHeight="1">
      <c r="A117" s="23" t="s">
        <v>464</v>
      </c>
      <c r="B117" s="16" t="s">
        <v>465</v>
      </c>
      <c r="C117" s="16" t="s">
        <v>466</v>
      </c>
      <c r="D117" s="24" t="s">
        <v>467</v>
      </c>
      <c r="E117" s="25"/>
      <c r="F117" s="26"/>
      <c r="G117" s="20"/>
      <c r="H117" s="21"/>
      <c r="I117" s="21" t="str">
        <f>_xlfn.DISPIMG("ID_9F5A605E784D4A21B172692530D25C7F",1)</f>
        <v>=DISPIMG("ID_9F5A605E784D4A21B172692530D25C7F",1)</v>
      </c>
      <c r="J117" s="42"/>
    </row>
    <row r="118" spans="1:10" ht="99" customHeight="1">
      <c r="A118" s="23" t="s">
        <v>468</v>
      </c>
      <c r="B118" s="16" t="s">
        <v>469</v>
      </c>
      <c r="C118" s="16" t="s">
        <v>470</v>
      </c>
      <c r="D118" s="24" t="s">
        <v>471</v>
      </c>
      <c r="E118" s="25"/>
      <c r="F118" s="26"/>
      <c r="G118" s="20"/>
      <c r="H118" s="21"/>
      <c r="I118" s="21" t="str">
        <f>_xlfn.DISPIMG("ID_27BC2826F0E7469EA874FF41A329A40F",1)</f>
        <v>=DISPIMG("ID_27BC2826F0E7469EA874FF41A329A40F",1)</v>
      </c>
      <c r="J118" s="42"/>
    </row>
    <row r="119" spans="1:10" ht="99" customHeight="1">
      <c r="A119" s="23" t="s">
        <v>472</v>
      </c>
      <c r="B119" s="16" t="s">
        <v>473</v>
      </c>
      <c r="C119" s="16" t="s">
        <v>474</v>
      </c>
      <c r="D119" s="24" t="s">
        <v>475</v>
      </c>
      <c r="E119" s="25"/>
      <c r="F119" s="26"/>
      <c r="G119" s="20"/>
      <c r="H119" s="21"/>
      <c r="I119" s="21" t="str">
        <f>_xlfn.DISPIMG("ID_A0F71394CA2D49FDB62838EAB6752A22",1)</f>
        <v>=DISPIMG("ID_A0F71394CA2D49FDB62838EAB6752A22",1)</v>
      </c>
      <c r="J119" s="42"/>
    </row>
    <row r="120" spans="1:10" ht="99" customHeight="1">
      <c r="A120" s="23" t="s">
        <v>476</v>
      </c>
      <c r="B120" s="16" t="s">
        <v>477</v>
      </c>
      <c r="C120" s="16" t="s">
        <v>478</v>
      </c>
      <c r="D120" s="24" t="s">
        <v>479</v>
      </c>
      <c r="E120" s="25"/>
      <c r="F120" s="26"/>
      <c r="G120" s="20"/>
      <c r="H120" s="21"/>
      <c r="I120" s="21" t="str">
        <f>_xlfn.DISPIMG("ID_1C8FB69D27EE462C9744B334D92D889F",1)</f>
        <v>=DISPIMG("ID_1C8FB69D27EE462C9744B334D92D889F",1)</v>
      </c>
      <c r="J120" s="42"/>
    </row>
    <row r="121" spans="1:10" ht="99" customHeight="1">
      <c r="A121" s="23" t="s">
        <v>480</v>
      </c>
      <c r="B121" s="16" t="s">
        <v>481</v>
      </c>
      <c r="C121" s="16" t="s">
        <v>482</v>
      </c>
      <c r="D121" s="24" t="s">
        <v>483</v>
      </c>
      <c r="E121" s="25"/>
      <c r="F121" s="26"/>
      <c r="G121" s="20"/>
      <c r="H121" s="21"/>
      <c r="I121" s="21" t="str">
        <f>_xlfn.DISPIMG("ID_792F197105C84E0E874D3E34A15870C4",1)</f>
        <v>=DISPIMG("ID_792F197105C84E0E874D3E34A15870C4",1)</v>
      </c>
      <c r="J121" s="42"/>
    </row>
    <row r="122" spans="1:10" ht="99" customHeight="1">
      <c r="A122" s="23" t="s">
        <v>484</v>
      </c>
      <c r="B122" s="16" t="s">
        <v>485</v>
      </c>
      <c r="C122" s="16" t="s">
        <v>486</v>
      </c>
      <c r="D122" s="24" t="s">
        <v>487</v>
      </c>
      <c r="E122" s="25"/>
      <c r="F122" s="26"/>
      <c r="G122" s="20"/>
      <c r="H122" s="21"/>
      <c r="I122" s="21" t="str">
        <f>_xlfn.DISPIMG("ID_283A3EAF4BAB4EF2A312A4AFE0B0EB9C",1)</f>
        <v>=DISPIMG("ID_283A3EAF4BAB4EF2A312A4AFE0B0EB9C",1)</v>
      </c>
      <c r="J122" s="42"/>
    </row>
    <row r="123" spans="1:10" ht="99" customHeight="1">
      <c r="A123" s="23" t="s">
        <v>488</v>
      </c>
      <c r="B123" s="16" t="s">
        <v>489</v>
      </c>
      <c r="C123" s="16" t="s">
        <v>490</v>
      </c>
      <c r="D123" s="24" t="s">
        <v>491</v>
      </c>
      <c r="E123" s="25"/>
      <c r="F123" s="26"/>
      <c r="G123" s="20"/>
      <c r="H123" s="27"/>
      <c r="I123" s="27" t="str">
        <f>_xlfn.DISPIMG("ID_3EBAF9E267C848A2B059006374B4C238",1)</f>
        <v>=DISPIMG("ID_3EBAF9E267C848A2B059006374B4C238",1)</v>
      </c>
      <c r="J123" s="27"/>
    </row>
    <row r="124" spans="1:10" ht="99" customHeight="1">
      <c r="A124" s="23" t="s">
        <v>492</v>
      </c>
      <c r="B124" s="16" t="s">
        <v>493</v>
      </c>
      <c r="C124" s="16" t="s">
        <v>494</v>
      </c>
      <c r="D124" s="24" t="s">
        <v>495</v>
      </c>
      <c r="E124" s="25"/>
      <c r="F124" s="26"/>
      <c r="G124" s="20"/>
      <c r="H124" s="27"/>
      <c r="I124" s="27" t="str">
        <f>_xlfn.DISPIMG("ID_59EBF6004FB4490681D36A5893A21BC5",1)</f>
        <v>=DISPIMG("ID_59EBF6004FB4490681D36A5893A21BC5",1)</v>
      </c>
      <c r="J124" s="27"/>
    </row>
    <row r="125" spans="1:10" ht="99" customHeight="1">
      <c r="A125" s="23" t="s">
        <v>496</v>
      </c>
      <c r="B125" s="16" t="s">
        <v>497</v>
      </c>
      <c r="C125" s="16" t="s">
        <v>498</v>
      </c>
      <c r="D125" s="24" t="s">
        <v>499</v>
      </c>
      <c r="E125" s="25"/>
      <c r="F125" s="26"/>
      <c r="G125" s="20"/>
      <c r="H125" s="27"/>
      <c r="I125" s="27" t="str">
        <f>_xlfn.DISPIMG("ID_391395802AC547E3B2F84B81B97E7755",1)</f>
        <v>=DISPIMG("ID_391395802AC547E3B2F84B81B97E7755",1)</v>
      </c>
      <c r="J125" s="27"/>
    </row>
    <row r="126" spans="1:10" ht="99" customHeight="1">
      <c r="A126" s="23" t="s">
        <v>500</v>
      </c>
      <c r="B126" s="16" t="s">
        <v>501</v>
      </c>
      <c r="C126" s="16" t="s">
        <v>502</v>
      </c>
      <c r="D126" s="24" t="s">
        <v>503</v>
      </c>
      <c r="E126" s="25"/>
      <c r="F126" s="26"/>
      <c r="G126" s="20"/>
      <c r="H126" s="27"/>
      <c r="I126" s="27" t="str">
        <f>_xlfn.DISPIMG("ID_BAA0695321D6429FAA3ACD0228BA32EF",1)</f>
        <v>=DISPIMG("ID_BAA0695321D6429FAA3ACD0228BA32EF",1)</v>
      </c>
      <c r="J126" s="27"/>
    </row>
    <row r="127" spans="1:10" ht="99" customHeight="1">
      <c r="A127" s="23" t="s">
        <v>504</v>
      </c>
      <c r="B127" s="16" t="s">
        <v>505</v>
      </c>
      <c r="C127" s="16" t="s">
        <v>506</v>
      </c>
      <c r="D127" s="24" t="s">
        <v>507</v>
      </c>
      <c r="E127" s="25"/>
      <c r="F127" s="26"/>
      <c r="G127" s="20"/>
      <c r="H127" s="27"/>
      <c r="I127" s="27" t="str">
        <f>_xlfn.DISPIMG("ID_2777B009EC774112B7CBDFBF38777CA7",1)</f>
        <v>=DISPIMG("ID_2777B009EC774112B7CBDFBF38777CA7",1)</v>
      </c>
      <c r="J127" s="27"/>
    </row>
    <row r="128" spans="1:10" ht="99" customHeight="1">
      <c r="A128" s="23" t="s">
        <v>508</v>
      </c>
      <c r="B128" s="16" t="s">
        <v>509</v>
      </c>
      <c r="C128" s="16" t="s">
        <v>510</v>
      </c>
      <c r="D128" s="24" t="s">
        <v>511</v>
      </c>
      <c r="E128" s="25"/>
      <c r="F128" s="26"/>
      <c r="G128" s="20"/>
      <c r="H128" s="27"/>
      <c r="I128" s="27" t="str">
        <f>_xlfn.DISPIMG("ID_068C2E4D09DC48C2A6E6E325500CC7DB",1)</f>
        <v>=DISPIMG("ID_068C2E4D09DC48C2A6E6E325500CC7DB",1)</v>
      </c>
      <c r="J128" s="27"/>
    </row>
    <row r="129" spans="1:10" ht="99" customHeight="1">
      <c r="A129" s="23" t="s">
        <v>512</v>
      </c>
      <c r="B129" s="16" t="s">
        <v>513</v>
      </c>
      <c r="C129" s="16" t="s">
        <v>514</v>
      </c>
      <c r="D129" s="24" t="s">
        <v>515</v>
      </c>
      <c r="E129" s="25"/>
      <c r="F129" s="26"/>
      <c r="G129" s="20"/>
      <c r="H129" s="27"/>
      <c r="I129" s="27" t="str">
        <f>_xlfn.DISPIMG("ID_32B1FDE7F0514A99BE3C6B55AFAA60F1",1)</f>
        <v>=DISPIMG("ID_32B1FDE7F0514A99BE3C6B55AFAA60F1",1)</v>
      </c>
      <c r="J129" s="27"/>
    </row>
    <row r="130" spans="1:10" ht="99" customHeight="1">
      <c r="A130" s="23" t="s">
        <v>516</v>
      </c>
      <c r="B130" s="16" t="s">
        <v>517</v>
      </c>
      <c r="C130" s="16" t="s">
        <v>518</v>
      </c>
      <c r="D130" s="24" t="s">
        <v>519</v>
      </c>
      <c r="E130" s="25"/>
      <c r="F130" s="26"/>
      <c r="G130" s="20"/>
      <c r="H130" s="27"/>
      <c r="I130" s="27" t="str">
        <f>_xlfn.DISPIMG("ID_6871969D3CB245529D5B1AA0F32B412A",1)</f>
        <v>=DISPIMG("ID_6871969D3CB245529D5B1AA0F32B412A",1)</v>
      </c>
      <c r="J130" s="27"/>
    </row>
    <row r="131" spans="1:10" ht="99" customHeight="1">
      <c r="A131" s="23" t="s">
        <v>520</v>
      </c>
      <c r="B131" s="16" t="s">
        <v>521</v>
      </c>
      <c r="C131" s="16" t="s">
        <v>522</v>
      </c>
      <c r="D131" s="24" t="s">
        <v>523</v>
      </c>
      <c r="E131" s="25"/>
      <c r="F131" s="26"/>
      <c r="G131" s="20"/>
      <c r="H131" s="27"/>
      <c r="I131" s="27" t="str">
        <f>_xlfn.DISPIMG("ID_432FEC90DE68429AB35D1BF96E41D3E0",1)</f>
        <v>=DISPIMG("ID_432FEC90DE68429AB35D1BF96E41D3E0",1)</v>
      </c>
      <c r="J131" s="27"/>
    </row>
    <row r="132" spans="1:10" ht="99" customHeight="1">
      <c r="A132" s="23" t="s">
        <v>524</v>
      </c>
      <c r="B132" s="16" t="s">
        <v>525</v>
      </c>
      <c r="C132" s="16" t="s">
        <v>526</v>
      </c>
      <c r="D132" s="24" t="s">
        <v>527</v>
      </c>
      <c r="E132" s="25"/>
      <c r="F132" s="26"/>
      <c r="G132" s="20"/>
      <c r="H132" s="27"/>
      <c r="I132" s="27" t="str">
        <f>_xlfn.DISPIMG("ID_1FF8B71D35A44C3F949D6285A831B65F",1)</f>
        <v>=DISPIMG("ID_1FF8B71D35A44C3F949D6285A831B65F",1)</v>
      </c>
      <c r="J132" s="27"/>
    </row>
    <row r="133" spans="1:10" ht="99" customHeight="1">
      <c r="A133" s="23" t="s">
        <v>528</v>
      </c>
      <c r="B133" s="16" t="s">
        <v>529</v>
      </c>
      <c r="C133" s="16" t="s">
        <v>530</v>
      </c>
      <c r="D133" s="24" t="s">
        <v>531</v>
      </c>
      <c r="E133" s="25"/>
      <c r="F133" s="26"/>
      <c r="G133" s="20"/>
      <c r="H133" s="27"/>
      <c r="I133" s="27" t="str">
        <f>_xlfn.DISPIMG("ID_F639BE9D5801477EA424740E90E56451",1)</f>
        <v>=DISPIMG("ID_F639BE9D5801477EA424740E90E56451",1)</v>
      </c>
      <c r="J133" s="27"/>
    </row>
    <row r="134" spans="1:10" ht="99" customHeight="1">
      <c r="A134" s="23" t="s">
        <v>532</v>
      </c>
      <c r="B134" s="16" t="s">
        <v>533</v>
      </c>
      <c r="C134" s="16" t="s">
        <v>534</v>
      </c>
      <c r="D134" s="24" t="s">
        <v>535</v>
      </c>
      <c r="E134" s="25"/>
      <c r="F134" s="26"/>
      <c r="G134" s="20"/>
      <c r="H134" s="27"/>
      <c r="I134" s="27" t="str">
        <f>_xlfn.DISPIMG("ID_7717F8E2EE4344BB8A34B925A3C1E923",1)</f>
        <v>=DISPIMG("ID_7717F8E2EE4344BB8A34B925A3C1E923",1)</v>
      </c>
      <c r="J134" s="27"/>
    </row>
    <row r="135" spans="1:10" ht="99" customHeight="1">
      <c r="A135" s="23" t="s">
        <v>536</v>
      </c>
      <c r="B135" s="16" t="s">
        <v>537</v>
      </c>
      <c r="C135" s="16" t="s">
        <v>538</v>
      </c>
      <c r="D135" s="24" t="s">
        <v>539</v>
      </c>
      <c r="E135" s="25"/>
      <c r="F135" s="26"/>
      <c r="G135" s="20"/>
      <c r="H135" s="27"/>
      <c r="I135" s="27" t="str">
        <f>_xlfn.DISPIMG("ID_74DA190C0E574ED19AEEA8A70F618D24",1)</f>
        <v>=DISPIMG("ID_74DA190C0E574ED19AEEA8A70F618D24",1)</v>
      </c>
      <c r="J135" s="27"/>
    </row>
    <row r="136" spans="1:10" ht="99" customHeight="1">
      <c r="A136" s="23" t="s">
        <v>540</v>
      </c>
      <c r="B136" s="16" t="s">
        <v>541</v>
      </c>
      <c r="C136" s="16" t="s">
        <v>542</v>
      </c>
      <c r="D136" s="24" t="s">
        <v>543</v>
      </c>
      <c r="E136" s="25"/>
      <c r="F136" s="26"/>
      <c r="G136" s="20"/>
      <c r="H136" s="27"/>
      <c r="I136" s="27" t="str">
        <f>_xlfn.DISPIMG("ID_43CA45086AE648A084133151D3CDBEC5",1)</f>
        <v>=DISPIMG("ID_43CA45086AE648A084133151D3CDBEC5",1)</v>
      </c>
      <c r="J136" s="27"/>
    </row>
    <row r="137" spans="1:10" ht="99" customHeight="1">
      <c r="A137" s="16" t="s">
        <v>544</v>
      </c>
      <c r="B137" s="16" t="s">
        <v>545</v>
      </c>
      <c r="C137" s="16" t="s">
        <v>546</v>
      </c>
      <c r="D137" s="24" t="s">
        <v>547</v>
      </c>
      <c r="E137" s="25"/>
      <c r="F137" s="26"/>
      <c r="G137" s="20"/>
      <c r="H137" s="27"/>
      <c r="I137" s="27" t="str">
        <f>_xlfn.DISPIMG("ID_6A066AC40D264FEFB7D4556EEB6B230B",1)</f>
        <v>=DISPIMG("ID_6A066AC40D264FEFB7D4556EEB6B230B",1)</v>
      </c>
      <c r="J137" s="27"/>
    </row>
    <row r="138" spans="1:10" ht="99" customHeight="1">
      <c r="A138" s="23" t="s">
        <v>548</v>
      </c>
      <c r="B138" s="16" t="s">
        <v>549</v>
      </c>
      <c r="C138" s="16" t="s">
        <v>550</v>
      </c>
      <c r="D138" s="24" t="s">
        <v>551</v>
      </c>
      <c r="E138" s="25"/>
      <c r="F138" s="26"/>
      <c r="G138" s="20"/>
      <c r="H138" s="27"/>
      <c r="I138" s="27" t="str">
        <f>_xlfn.DISPIMG("ID_9C32A677B1564F70AE8B1E43582F757B",1)</f>
        <v>=DISPIMG("ID_9C32A677B1564F70AE8B1E43582F757B",1)</v>
      </c>
      <c r="J138" s="27"/>
    </row>
    <row r="139" spans="1:10" ht="99" customHeight="1">
      <c r="A139" s="23" t="s">
        <v>552</v>
      </c>
      <c r="B139" s="16" t="s">
        <v>553</v>
      </c>
      <c r="C139" s="16" t="s">
        <v>554</v>
      </c>
      <c r="D139" s="24" t="s">
        <v>555</v>
      </c>
      <c r="E139" s="25"/>
      <c r="F139" s="26"/>
      <c r="G139" s="20"/>
      <c r="H139" s="27"/>
      <c r="I139" s="27" t="str">
        <f>_xlfn.DISPIMG("ID_76FE1CC843124BB28BEBB37354EE3776",1)</f>
        <v>=DISPIMG("ID_76FE1CC843124BB28BEBB37354EE3776",1)</v>
      </c>
      <c r="J139" s="27"/>
    </row>
    <row r="140" spans="1:10" ht="99" customHeight="1">
      <c r="A140" s="23" t="s">
        <v>556</v>
      </c>
      <c r="B140" s="16" t="s">
        <v>557</v>
      </c>
      <c r="C140" s="16" t="s">
        <v>558</v>
      </c>
      <c r="D140" s="24" t="s">
        <v>559</v>
      </c>
      <c r="E140" s="25"/>
      <c r="F140" s="26"/>
      <c r="G140" s="20"/>
      <c r="H140" s="27"/>
      <c r="I140" s="27" t="str">
        <f>_xlfn.DISPIMG("ID_205B9B33320D4E92A450E2BF4A313924",1)</f>
        <v>=DISPIMG("ID_205B9B33320D4E92A450E2BF4A313924",1)</v>
      </c>
      <c r="J140" s="27"/>
    </row>
    <row r="141" spans="1:10" ht="99" customHeight="1">
      <c r="A141" s="23" t="s">
        <v>560</v>
      </c>
      <c r="B141" s="16" t="s">
        <v>561</v>
      </c>
      <c r="C141" s="16" t="s">
        <v>562</v>
      </c>
      <c r="D141" s="24" t="s">
        <v>563</v>
      </c>
      <c r="E141" s="25"/>
      <c r="F141" s="26"/>
      <c r="G141" s="20"/>
      <c r="H141" s="27"/>
      <c r="I141" s="27" t="str">
        <f>_xlfn.DISPIMG("ID_C674D86FC665418F811E65E0698B458E",1)</f>
        <v>=DISPIMG("ID_C674D86FC665418F811E65E0698B458E",1)</v>
      </c>
      <c r="J141" s="27"/>
    </row>
    <row r="142" spans="1:10" ht="99" customHeight="1">
      <c r="A142" s="23" t="s">
        <v>564</v>
      </c>
      <c r="B142" s="16" t="s">
        <v>565</v>
      </c>
      <c r="C142" s="16" t="s">
        <v>566</v>
      </c>
      <c r="D142" s="24" t="s">
        <v>567</v>
      </c>
      <c r="E142" s="25"/>
      <c r="F142" s="26"/>
      <c r="G142" s="20"/>
      <c r="H142" s="27"/>
      <c r="I142" s="27" t="str">
        <f>_xlfn.DISPIMG("ID_85CE34307E504AABB47E32B9E07BF02B",1)</f>
        <v>=DISPIMG("ID_85CE34307E504AABB47E32B9E07BF02B",1)</v>
      </c>
      <c r="J142" s="27"/>
    </row>
    <row r="143" spans="1:10" ht="99" customHeight="1">
      <c r="A143" s="23" t="s">
        <v>568</v>
      </c>
      <c r="B143" s="16" t="s">
        <v>569</v>
      </c>
      <c r="C143" s="16" t="s">
        <v>570</v>
      </c>
      <c r="D143" s="24" t="s">
        <v>571</v>
      </c>
      <c r="E143" s="25"/>
      <c r="F143" s="26"/>
      <c r="G143" s="20"/>
      <c r="H143" s="27"/>
      <c r="I143" s="27" t="str">
        <f>_xlfn.DISPIMG("ID_F3D2C75D3D644F3D8FD43ECD48E88DBC",1)</f>
        <v>=DISPIMG("ID_F3D2C75D3D644F3D8FD43ECD48E88DBC",1)</v>
      </c>
      <c r="J143" s="27"/>
    </row>
    <row r="144" spans="1:10" ht="99" customHeight="1">
      <c r="A144" s="23" t="s">
        <v>572</v>
      </c>
      <c r="B144" s="16" t="s">
        <v>573</v>
      </c>
      <c r="C144" s="16" t="s">
        <v>574</v>
      </c>
      <c r="D144" s="24" t="s">
        <v>575</v>
      </c>
      <c r="E144" s="25"/>
      <c r="F144" s="26"/>
      <c r="G144" s="20"/>
      <c r="H144" s="27"/>
      <c r="I144" s="27" t="str">
        <f>_xlfn.DISPIMG("ID_48D7CA6F2BE4474196C60DE965125F08",1)</f>
        <v>=DISPIMG("ID_48D7CA6F2BE4474196C60DE965125F08",1)</v>
      </c>
      <c r="J144" s="27"/>
    </row>
    <row r="145" spans="1:10" ht="99" customHeight="1">
      <c r="A145" s="23" t="s">
        <v>576</v>
      </c>
      <c r="B145" s="16" t="s">
        <v>577</v>
      </c>
      <c r="C145" s="16" t="s">
        <v>578</v>
      </c>
      <c r="D145" s="24" t="s">
        <v>579</v>
      </c>
      <c r="E145" s="25"/>
      <c r="F145" s="26"/>
      <c r="G145" s="20"/>
      <c r="H145" s="27"/>
      <c r="I145" s="27" t="str">
        <f>_xlfn.DISPIMG("ID_7CF02BF96C264302BE6630DF3D6ABB5A",1)</f>
        <v>=DISPIMG("ID_7CF02BF96C264302BE6630DF3D6ABB5A",1)</v>
      </c>
      <c r="J145" s="27"/>
    </row>
    <row r="146" spans="1:10" ht="99" customHeight="1">
      <c r="A146" s="23" t="s">
        <v>580</v>
      </c>
      <c r="B146" s="16" t="s">
        <v>581</v>
      </c>
      <c r="C146" s="16" t="s">
        <v>582</v>
      </c>
      <c r="D146" s="24" t="s">
        <v>583</v>
      </c>
      <c r="E146" s="25"/>
      <c r="F146" s="26"/>
      <c r="G146" s="20"/>
      <c r="H146" s="27"/>
      <c r="I146" s="27" t="str">
        <f>_xlfn.DISPIMG("ID_6C0169F163B1469398523C5CF1ABF44B",1)</f>
        <v>=DISPIMG("ID_6C0169F163B1469398523C5CF1ABF44B",1)</v>
      </c>
      <c r="J146" s="27"/>
    </row>
    <row r="147" spans="1:10" ht="99" customHeight="1">
      <c r="A147" s="23" t="s">
        <v>584</v>
      </c>
      <c r="B147" s="16" t="s">
        <v>585</v>
      </c>
      <c r="C147" s="16" t="s">
        <v>586</v>
      </c>
      <c r="D147" s="24" t="s">
        <v>587</v>
      </c>
      <c r="E147" s="25"/>
      <c r="F147" s="26"/>
      <c r="G147" s="20"/>
      <c r="H147" s="27"/>
      <c r="I147" s="27" t="str">
        <f>_xlfn.DISPIMG("ID_9606C611E48A40C0AFD8AC2B4E02F5E1",1)</f>
        <v>=DISPIMG("ID_9606C611E48A40C0AFD8AC2B4E02F5E1",1)</v>
      </c>
      <c r="J147" s="27"/>
    </row>
    <row r="148" spans="1:10" ht="99" customHeight="1">
      <c r="A148" s="23" t="s">
        <v>588</v>
      </c>
      <c r="B148" s="16" t="s">
        <v>589</v>
      </c>
      <c r="C148" s="16" t="s">
        <v>590</v>
      </c>
      <c r="D148" s="24" t="s">
        <v>591</v>
      </c>
      <c r="E148" s="25"/>
      <c r="F148" s="26"/>
      <c r="G148" s="20"/>
      <c r="H148" s="27"/>
      <c r="I148" s="27" t="str">
        <f>_xlfn.DISPIMG("ID_D93F91C37FD645929594C35DEA571971",1)</f>
        <v>=DISPIMG("ID_D93F91C37FD645929594C35DEA571971",1)</v>
      </c>
      <c r="J148" s="27"/>
    </row>
    <row r="149" spans="1:10" ht="99" customHeight="1">
      <c r="A149" s="23" t="s">
        <v>592</v>
      </c>
      <c r="B149" s="16" t="s">
        <v>593</v>
      </c>
      <c r="C149" s="16" t="s">
        <v>594</v>
      </c>
      <c r="D149" s="24" t="s">
        <v>595</v>
      </c>
      <c r="E149" s="25"/>
      <c r="F149" s="26"/>
      <c r="G149" s="20"/>
      <c r="H149" s="27"/>
      <c r="I149" s="27" t="str">
        <f>_xlfn.DISPIMG("ID_41883565A6044F10AF997A0DA5886740",1)</f>
        <v>=DISPIMG("ID_41883565A6044F10AF997A0DA5886740",1)</v>
      </c>
      <c r="J149" s="27"/>
    </row>
    <row r="150" spans="1:10" ht="99" customHeight="1">
      <c r="A150" s="23" t="s">
        <v>596</v>
      </c>
      <c r="B150" s="16" t="s">
        <v>597</v>
      </c>
      <c r="C150" s="16" t="s">
        <v>598</v>
      </c>
      <c r="D150" s="24" t="s">
        <v>599</v>
      </c>
      <c r="E150" s="25"/>
      <c r="F150" s="26"/>
      <c r="G150" s="20"/>
      <c r="H150" s="27"/>
      <c r="I150" s="27" t="str">
        <f>_xlfn.DISPIMG("ID_BE167C754545402394DCD2B1C008F3CA",1)</f>
        <v>=DISPIMG("ID_BE167C754545402394DCD2B1C008F3CA",1)</v>
      </c>
      <c r="J150" s="27"/>
    </row>
    <row r="151" spans="1:10" ht="99" customHeight="1">
      <c r="A151" s="23" t="s">
        <v>600</v>
      </c>
      <c r="B151" s="16" t="s">
        <v>601</v>
      </c>
      <c r="C151" s="16" t="s">
        <v>602</v>
      </c>
      <c r="D151" s="24" t="s">
        <v>603</v>
      </c>
      <c r="E151" s="25"/>
      <c r="F151" s="26"/>
      <c r="G151" s="20"/>
      <c r="H151" s="27"/>
      <c r="I151" s="27" t="str">
        <f>_xlfn.DISPIMG("ID_0EC22614A6074C4CADCC4E11CAD9CB3A",1)</f>
        <v>=DISPIMG("ID_0EC22614A6074C4CADCC4E11CAD9CB3A",1)</v>
      </c>
      <c r="J151" s="27"/>
    </row>
    <row r="152" spans="1:10" ht="99" customHeight="1">
      <c r="A152" s="23" t="s">
        <v>604</v>
      </c>
      <c r="B152" s="16" t="s">
        <v>605</v>
      </c>
      <c r="C152" s="16" t="s">
        <v>606</v>
      </c>
      <c r="D152" s="24" t="s">
        <v>607</v>
      </c>
      <c r="E152" s="25"/>
      <c r="F152" s="26"/>
      <c r="G152" s="20"/>
      <c r="H152" s="27"/>
      <c r="I152" s="27" t="str">
        <f>_xlfn.DISPIMG("ID_457F3A2116C243F7957EF648A6245054",1)</f>
        <v>=DISPIMG("ID_457F3A2116C243F7957EF648A6245054",1)</v>
      </c>
      <c r="J152" s="27"/>
    </row>
    <row r="153" spans="1:10" ht="99" customHeight="1">
      <c r="A153" s="23" t="s">
        <v>608</v>
      </c>
      <c r="B153" s="16" t="s">
        <v>609</v>
      </c>
      <c r="C153" s="16" t="s">
        <v>610</v>
      </c>
      <c r="D153" s="24" t="s">
        <v>611</v>
      </c>
      <c r="E153" s="25"/>
      <c r="F153" s="26"/>
      <c r="G153" s="20"/>
      <c r="H153" s="27"/>
      <c r="I153" s="27" t="str">
        <f>_xlfn.DISPIMG("ID_229BA515720041E4BD1A9B56CA8808EE",1)</f>
        <v>=DISPIMG("ID_229BA515720041E4BD1A9B56CA8808EE",1)</v>
      </c>
      <c r="J153" s="27"/>
    </row>
    <row r="154" spans="1:10" ht="99" customHeight="1">
      <c r="A154" s="23" t="s">
        <v>612</v>
      </c>
      <c r="B154" s="16" t="s">
        <v>613</v>
      </c>
      <c r="C154" s="16" t="s">
        <v>614</v>
      </c>
      <c r="D154" s="24" t="s">
        <v>615</v>
      </c>
      <c r="E154" s="25"/>
      <c r="F154" s="26"/>
      <c r="G154" s="20"/>
      <c r="H154" s="27"/>
      <c r="I154" s="27" t="str">
        <f>_xlfn.DISPIMG("ID_56A9C6802CB64D2E8B8AF3FC841D71E6",1)</f>
        <v>=DISPIMG("ID_56A9C6802CB64D2E8B8AF3FC841D71E6",1)</v>
      </c>
      <c r="J154" s="27"/>
    </row>
    <row r="155" spans="1:10" ht="99" customHeight="1">
      <c r="A155" s="23" t="s">
        <v>616</v>
      </c>
      <c r="B155" s="16" t="s">
        <v>617</v>
      </c>
      <c r="C155" s="16" t="s">
        <v>618</v>
      </c>
      <c r="D155" s="24" t="s">
        <v>619</v>
      </c>
      <c r="E155" s="25"/>
      <c r="F155" s="26"/>
      <c r="G155" s="20"/>
      <c r="H155" s="27"/>
      <c r="I155" s="27" t="str">
        <f>_xlfn.DISPIMG("ID_F63E63DFDAD94A36B520A8D2BCF92496",1)</f>
        <v>=DISPIMG("ID_F63E63DFDAD94A36B520A8D2BCF92496",1)</v>
      </c>
      <c r="J155" s="27"/>
    </row>
    <row r="156" spans="1:10" ht="99" customHeight="1">
      <c r="A156" s="23" t="s">
        <v>620</v>
      </c>
      <c r="B156" s="16" t="s">
        <v>621</v>
      </c>
      <c r="C156" s="16" t="s">
        <v>622</v>
      </c>
      <c r="D156" s="24" t="s">
        <v>623</v>
      </c>
      <c r="E156" s="25"/>
      <c r="F156" s="26"/>
      <c r="G156" s="20"/>
      <c r="H156" s="27"/>
      <c r="I156" s="27" t="str">
        <f>_xlfn.DISPIMG("ID_EB625FAA24CC454FA1F0C028C27013AA",1)</f>
        <v>=DISPIMG("ID_EB625FAA24CC454FA1F0C028C27013AA",1)</v>
      </c>
      <c r="J156" s="27"/>
    </row>
    <row r="157" spans="1:10" ht="99" customHeight="1">
      <c r="A157" s="23" t="s">
        <v>624</v>
      </c>
      <c r="B157" s="16" t="s">
        <v>625</v>
      </c>
      <c r="C157" s="16" t="s">
        <v>626</v>
      </c>
      <c r="D157" s="24" t="s">
        <v>627</v>
      </c>
      <c r="E157" s="25"/>
      <c r="F157" s="26"/>
      <c r="G157" s="20"/>
      <c r="H157" s="27"/>
      <c r="I157" s="27" t="str">
        <f>_xlfn.DISPIMG("ID_F4C9F9974C7C46CA96C324DDD2BFE25D",1)</f>
        <v>=DISPIMG("ID_F4C9F9974C7C46CA96C324DDD2BFE25D",1)</v>
      </c>
      <c r="J157" s="27"/>
    </row>
    <row r="158" spans="1:10" ht="99" customHeight="1">
      <c r="A158" s="23" t="s">
        <v>628</v>
      </c>
      <c r="B158" s="16" t="s">
        <v>629</v>
      </c>
      <c r="C158" s="16" t="s">
        <v>630</v>
      </c>
      <c r="D158" s="24" t="s">
        <v>631</v>
      </c>
      <c r="E158" s="25"/>
      <c r="F158" s="26"/>
      <c r="G158" s="20"/>
      <c r="H158" s="27"/>
      <c r="I158" s="27" t="str">
        <f>_xlfn.DISPIMG("ID_02631C5F23964C818FF5C6135C90BA08",1)</f>
        <v>=DISPIMG("ID_02631C5F23964C818FF5C6135C90BA08",1)</v>
      </c>
      <c r="J158" s="27"/>
    </row>
    <row r="159" spans="1:10" ht="99" customHeight="1">
      <c r="A159" s="23" t="s">
        <v>632</v>
      </c>
      <c r="B159" s="16" t="s">
        <v>633</v>
      </c>
      <c r="C159" s="16" t="s">
        <v>634</v>
      </c>
      <c r="D159" s="16" t="s">
        <v>635</v>
      </c>
      <c r="E159" s="25"/>
      <c r="F159" s="26"/>
      <c r="G159" s="20"/>
      <c r="H159" s="27"/>
      <c r="I159" s="27" t="str">
        <f>_xlfn.DISPIMG("ID_1DCA4FD7AC5B4407BFC73BBC8CE4C8EA",1)</f>
        <v>=DISPIMG("ID_1DCA4FD7AC5B4407BFC73BBC8CE4C8EA",1)</v>
      </c>
      <c r="J159" s="27"/>
    </row>
    <row r="160" spans="1:10" ht="99" customHeight="1">
      <c r="A160" s="23" t="s">
        <v>636</v>
      </c>
      <c r="B160" s="16" t="s">
        <v>637</v>
      </c>
      <c r="C160" s="16" t="s">
        <v>638</v>
      </c>
      <c r="D160" s="24" t="s">
        <v>639</v>
      </c>
      <c r="E160" s="25"/>
      <c r="F160" s="26"/>
      <c r="G160" s="20"/>
      <c r="H160" s="27"/>
      <c r="I160" s="27" t="str">
        <f>_xlfn.DISPIMG("ID_BC6D9EA0FEE0461B9ABA501049CE9069",1)</f>
        <v>=DISPIMG("ID_BC6D9EA0FEE0461B9ABA501049CE9069",1)</v>
      </c>
      <c r="J160" s="27"/>
    </row>
    <row r="161" spans="1:10" ht="99" customHeight="1">
      <c r="A161" s="23" t="s">
        <v>640</v>
      </c>
      <c r="B161" s="16" t="s">
        <v>641</v>
      </c>
      <c r="C161" s="16" t="s">
        <v>642</v>
      </c>
      <c r="D161" s="24" t="s">
        <v>643</v>
      </c>
      <c r="E161" s="25"/>
      <c r="F161" s="26"/>
      <c r="G161" s="20"/>
      <c r="H161" s="27"/>
      <c r="I161" s="27" t="str">
        <f>_xlfn.DISPIMG("ID_A30412A17EF64156B0F54236F7B5F783",1)</f>
        <v>=DISPIMG("ID_A30412A17EF64156B0F54236F7B5F783",1)</v>
      </c>
      <c r="J161" s="27"/>
    </row>
    <row r="162" spans="1:10" ht="99" customHeight="1">
      <c r="A162" s="23" t="s">
        <v>644</v>
      </c>
      <c r="B162" s="16" t="s">
        <v>645</v>
      </c>
      <c r="C162" s="16" t="s">
        <v>646</v>
      </c>
      <c r="D162" s="24" t="s">
        <v>647</v>
      </c>
      <c r="E162" s="25"/>
      <c r="F162" s="26"/>
      <c r="G162" s="20"/>
      <c r="H162" s="27"/>
      <c r="I162" s="27" t="str">
        <f>_xlfn.DISPIMG("ID_DBD0C49F333A43E49944A9D81736DC56",1)</f>
        <v>=DISPIMG("ID_DBD0C49F333A43E49944A9D81736DC56",1)</v>
      </c>
      <c r="J162" s="27"/>
    </row>
    <row r="163" spans="1:10" ht="99" customHeight="1">
      <c r="A163" s="23" t="s">
        <v>648</v>
      </c>
      <c r="B163" s="16" t="s">
        <v>649</v>
      </c>
      <c r="C163" s="16" t="s">
        <v>650</v>
      </c>
      <c r="D163" s="24" t="s">
        <v>651</v>
      </c>
      <c r="E163" s="25"/>
      <c r="F163" s="26"/>
      <c r="G163" s="20"/>
      <c r="H163" s="27"/>
      <c r="I163" s="27" t="str">
        <f>_xlfn.DISPIMG("ID_72526BBC0A794C6CB536BF8BB52694E5",1)</f>
        <v>=DISPIMG("ID_72526BBC0A794C6CB536BF8BB52694E5",1)</v>
      </c>
      <c r="J163" s="27"/>
    </row>
    <row r="164" spans="1:10" ht="99" customHeight="1">
      <c r="A164" s="23" t="s">
        <v>652</v>
      </c>
      <c r="B164" s="16" t="s">
        <v>653</v>
      </c>
      <c r="C164" s="16" t="s">
        <v>654</v>
      </c>
      <c r="D164" s="24" t="s">
        <v>655</v>
      </c>
      <c r="E164" s="25"/>
      <c r="F164" s="26"/>
      <c r="G164" s="20"/>
      <c r="H164" s="27"/>
      <c r="I164" s="27" t="str">
        <f>_xlfn.DISPIMG("ID_A1EA54E53BDF47898EAEE5C71AEDC980",1)</f>
        <v>=DISPIMG("ID_A1EA54E53BDF47898EAEE5C71AEDC980",1)</v>
      </c>
      <c r="J164" s="27"/>
    </row>
    <row r="165" spans="1:10" ht="99" customHeight="1">
      <c r="A165" s="23" t="s">
        <v>656</v>
      </c>
      <c r="B165" s="16" t="s">
        <v>657</v>
      </c>
      <c r="C165" s="16" t="s">
        <v>658</v>
      </c>
      <c r="D165" s="24" t="s">
        <v>659</v>
      </c>
      <c r="E165" s="25"/>
      <c r="F165" s="26"/>
      <c r="G165" s="20"/>
      <c r="H165" s="27"/>
      <c r="I165" s="27" t="str">
        <f>_xlfn.DISPIMG("ID_714A467151CC47C2AA15FAF619871FAF",1)</f>
        <v>=DISPIMG("ID_714A467151CC47C2AA15FAF619871FAF",1)</v>
      </c>
      <c r="J165" s="27"/>
    </row>
    <row r="166" spans="1:10" ht="99" customHeight="1">
      <c r="A166" s="23" t="s">
        <v>660</v>
      </c>
      <c r="B166" s="16" t="s">
        <v>661</v>
      </c>
      <c r="C166" s="16" t="s">
        <v>662</v>
      </c>
      <c r="D166" s="16" t="s">
        <v>663</v>
      </c>
      <c r="E166" s="25"/>
      <c r="F166" s="26"/>
      <c r="G166" s="20"/>
      <c r="H166" s="27"/>
      <c r="I166" s="27" t="str">
        <f>_xlfn.DISPIMG("ID_113880F1317C41F8B7561437B9B8B554",1)</f>
        <v>=DISPIMG("ID_113880F1317C41F8B7561437B9B8B554",1)</v>
      </c>
      <c r="J166" s="27"/>
    </row>
    <row r="167" spans="1:10" ht="99" customHeight="1">
      <c r="A167" s="23" t="s">
        <v>664</v>
      </c>
      <c r="B167" s="16" t="s">
        <v>665</v>
      </c>
      <c r="C167" s="16" t="s">
        <v>666</v>
      </c>
      <c r="D167" s="24" t="s">
        <v>667</v>
      </c>
      <c r="E167" s="25"/>
      <c r="F167" s="26"/>
      <c r="G167" s="20"/>
      <c r="H167" s="27"/>
      <c r="I167" s="27" t="str">
        <f>_xlfn.DISPIMG("ID_015D8D1111A94298BD77EA2AA9737B9A",1)</f>
        <v>=DISPIMG("ID_015D8D1111A94298BD77EA2AA9737B9A",1)</v>
      </c>
      <c r="J167" s="27"/>
    </row>
    <row r="168" spans="1:10" ht="99" customHeight="1">
      <c r="A168" s="23" t="s">
        <v>668</v>
      </c>
      <c r="B168" s="16" t="s">
        <v>669</v>
      </c>
      <c r="C168" s="16" t="s">
        <v>670</v>
      </c>
      <c r="D168" s="24" t="s">
        <v>671</v>
      </c>
      <c r="E168" s="25"/>
      <c r="F168" s="26"/>
      <c r="G168" s="20"/>
      <c r="H168" s="27"/>
      <c r="I168" s="27" t="str">
        <f>_xlfn.DISPIMG("ID_4C30CD52080E4923A45C8562D80A3F5D",1)</f>
        <v>=DISPIMG("ID_4C30CD52080E4923A45C8562D80A3F5D",1)</v>
      </c>
      <c r="J168" s="27"/>
    </row>
  </sheetData>
  <sheetProtection formatCells="0" formatColumns="0" formatRows="0" insertColumns="0" insertRows="0" insertHyperlinks="0" deleteColumns="0" deleteRows="0" sort="0" autoFilter="0" pivotTables="0"/>
  <mergeCells count="1">
    <mergeCell ref="B1:C1"/>
  </mergeCells>
  <conditionalFormatting sqref="A1:B15 A17:B136 A137 A138:B65536 D1:D15 D17:D65536">
    <cfRule type="duplicateValues" dxfId="1" priority="2"/>
  </conditionalFormatting>
  <conditionalFormatting sqref="A16:B16 D16">
    <cfRule type="duplicateValues" dxfId="0" priority="1"/>
  </conditionalFormatting>
  <pageMargins left="0.75" right="0.75" top="1" bottom="1" header="0.51180555555555596" footer="0.5118055555555559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.25"/>
  <sheetData/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woProps xmlns="https://web.wps.cn/et/2018/main" xmlns:s="http://schemas.openxmlformats.org/spreadsheetml/2006/main">
  <woSheetsProps xmlns="https://web.wps.cn/et/2018/main">
    <woSheetProps xmlns="https://web.wps.cn/et/2018/main" interlineOnOff="0" isDbSheet="0" sheetStid="1" isDashBoardSheet="0" isDbDashBoardSheet="0" interlineColor="0">
      <cellprotection xmlns="https://web.wps.cn/et/2018/main"/>
    </woSheetProps>
    <woSheetProps xmlns="https://web.wps.cn/et/2018/main" interlineOnOff="0" isDbSheet="0" sheetStid="2" isDashBoardSheet="0" isDbDashBoardSheet="0" interlineColor="0">
      <cellprotection xmlns="https://web.wps.cn/et/2018/main"/>
    </woSheetProps>
    <woSheetProps xmlns="https://web.wps.cn/et/2018/main" interlineOnOff="0" isDbSheet="0" sheetStid="3" isDashBoardSheet="0" isDbDashBoardSheet="0" interlineColor="0">
      <cellprotection xmlns="https://web.wps.cn/et/2018/main"/>
    </woSheetProps>
  </woSheetsProps>
  <woBookProps xmlns="https://web.wps.cn/et/2018/main">
    <bookSettings xmlns="https://web.wps.cn/et/2018/main" isMergeTasksAutoUpdate="0" filterType="conn" coreConquerUserId="" isAutoUpdatePaused="0" isInserPicAsAttachment="0" isFilterShared="1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杨浩</dc:creator>
  <cp:lastModifiedBy>Artur</cp:lastModifiedBy>
  <dcterms:created xsi:type="dcterms:W3CDTF">2016-12-03T00:54:00Z</dcterms:created>
  <dcterms:modified xsi:type="dcterms:W3CDTF">2025-02-12T10:00:03Z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575A6C59E9D14ECE97746F346F3CEB4E_13</vt:lpwstr>
  </property>
</Properties>
</file>